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llettesalazar/Desktop/"/>
    </mc:Choice>
  </mc:AlternateContent>
  <xr:revisionPtr revIDLastSave="0" documentId="13_ncr:1_{877158F3-BA92-1E42-93C3-09030A640C81}" xr6:coauthVersionLast="46" xr6:coauthVersionMax="46" xr10:uidLastSave="{00000000-0000-0000-0000-000000000000}"/>
  <bookViews>
    <workbookView xWindow="4800" yWindow="2580" windowWidth="24980" windowHeight="17540" xr2:uid="{CC0C0784-1B3E-4686-9B04-F8984A296D2B}"/>
  </bookViews>
  <sheets>
    <sheet name="2021 Check Register" sheetId="1" r:id="rId1"/>
    <sheet name="2021 Monthly" sheetId="2" r:id="rId2"/>
    <sheet name="2021 Budget " sheetId="3" r:id="rId3"/>
  </sheets>
  <definedNames>
    <definedName name="_xlnm.Print_Area" localSheetId="1">'2021 Monthly'!$A$1:$C$117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2" l="1"/>
  <c r="D66" i="2"/>
  <c r="D64" i="2"/>
  <c r="E64" i="2"/>
  <c r="D63" i="2"/>
  <c r="D62" i="2"/>
  <c r="D61" i="2"/>
  <c r="E67" i="2"/>
  <c r="E66" i="2"/>
  <c r="E63" i="2"/>
  <c r="E62" i="2"/>
  <c r="E61" i="2"/>
  <c r="F67" i="2"/>
  <c r="F66" i="2"/>
  <c r="F64" i="2"/>
  <c r="F63" i="2"/>
  <c r="F62" i="2"/>
  <c r="F61" i="2"/>
  <c r="G67" i="2"/>
  <c r="G66" i="2"/>
  <c r="G64" i="2"/>
  <c r="G63" i="2"/>
  <c r="G62" i="2"/>
  <c r="G61" i="2"/>
  <c r="H67" i="2"/>
  <c r="H66" i="2"/>
  <c r="H64" i="2"/>
  <c r="H63" i="2"/>
  <c r="H62" i="2"/>
  <c r="H61" i="2"/>
  <c r="I62" i="2"/>
  <c r="I67" i="2"/>
  <c r="I66" i="2"/>
  <c r="I64" i="2"/>
  <c r="I63" i="2"/>
  <c r="I61" i="2"/>
  <c r="J66" i="2"/>
  <c r="J64" i="2"/>
  <c r="J63" i="2"/>
  <c r="J62" i="2"/>
  <c r="J61" i="2"/>
  <c r="K66" i="2"/>
  <c r="K64" i="2"/>
  <c r="K63" i="2"/>
  <c r="K62" i="2"/>
  <c r="K61" i="2"/>
  <c r="L62" i="2"/>
  <c r="L66" i="2"/>
  <c r="L64" i="2"/>
  <c r="L63" i="2"/>
  <c r="L61" i="2"/>
  <c r="M66" i="2"/>
  <c r="M64" i="2"/>
  <c r="M63" i="2"/>
  <c r="M62" i="2"/>
  <c r="M61" i="2"/>
  <c r="N63" i="2"/>
  <c r="F96" i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95" i="1"/>
  <c r="F70" i="3"/>
  <c r="C41" i="2"/>
  <c r="C64" i="2"/>
  <c r="C63" i="2"/>
  <c r="C98" i="2"/>
  <c r="F63" i="3"/>
  <c r="F61" i="3"/>
  <c r="C62" i="2"/>
  <c r="C61" i="2"/>
  <c r="C42" i="2"/>
  <c r="F33" i="3"/>
  <c r="P96" i="2"/>
  <c r="C89" i="2"/>
  <c r="C67" i="2"/>
  <c r="C38" i="2"/>
  <c r="P29" i="2"/>
  <c r="P28" i="2"/>
  <c r="P115" i="2"/>
  <c r="P108" i="2"/>
  <c r="P81" i="2"/>
  <c r="P80" i="2"/>
  <c r="P99" i="2"/>
  <c r="P95" i="2"/>
  <c r="P94" i="2"/>
  <c r="P92" i="2"/>
  <c r="O18" i="2"/>
  <c r="N18" i="2"/>
  <c r="M18" i="2"/>
  <c r="L18" i="2"/>
  <c r="K18" i="2"/>
  <c r="J18" i="2"/>
  <c r="I18" i="2"/>
  <c r="H18" i="2"/>
  <c r="G18" i="2"/>
  <c r="F18" i="2"/>
  <c r="E18" i="2"/>
  <c r="D18" i="2"/>
  <c r="P17" i="2"/>
  <c r="P16" i="2"/>
  <c r="P15" i="2"/>
  <c r="P14" i="2"/>
  <c r="D9" i="2"/>
  <c r="D8" i="2" s="1"/>
  <c r="E9" i="2"/>
  <c r="E8" i="2"/>
  <c r="F9" i="2"/>
  <c r="F8" i="2"/>
  <c r="G9" i="2"/>
  <c r="G8" i="2" s="1"/>
  <c r="H9" i="2"/>
  <c r="H8" i="2"/>
  <c r="I9" i="2"/>
  <c r="I8" i="2"/>
  <c r="J9" i="2"/>
  <c r="J8" i="2"/>
  <c r="M9" i="2"/>
  <c r="M8" i="2" s="1"/>
  <c r="K9" i="2"/>
  <c r="K8" i="2" s="1"/>
  <c r="L9" i="2"/>
  <c r="L8" i="2" s="1"/>
  <c r="N9" i="2"/>
  <c r="N8" i="2"/>
  <c r="O9" i="2"/>
  <c r="O8" i="2" s="1"/>
  <c r="F64" i="3"/>
  <c r="F67" i="3"/>
  <c r="F66" i="3"/>
  <c r="F37" i="3"/>
  <c r="F7" i="3"/>
  <c r="C3" i="2"/>
  <c r="F3" i="1"/>
  <c r="F4" i="1" s="1"/>
  <c r="F5" i="1" s="1"/>
  <c r="C66" i="2"/>
  <c r="C9" i="2"/>
  <c r="C8" i="2" s="1"/>
  <c r="C18" i="2"/>
  <c r="C52" i="2"/>
  <c r="C50" i="2" s="1"/>
  <c r="F57" i="3"/>
  <c r="F8" i="3"/>
  <c r="F40" i="3"/>
  <c r="F52" i="3"/>
  <c r="F51" i="3"/>
  <c r="F49" i="3" s="1"/>
  <c r="F62" i="3"/>
  <c r="F110" i="3"/>
  <c r="F104" i="3"/>
  <c r="F98" i="3"/>
  <c r="F89" i="3"/>
  <c r="F84" i="3"/>
  <c r="F77" i="3"/>
  <c r="F42" i="3"/>
  <c r="F41" i="3" s="1"/>
  <c r="F2" i="3"/>
  <c r="O3" i="2"/>
  <c r="N3" i="2"/>
  <c r="M3" i="2"/>
  <c r="L3" i="2"/>
  <c r="K3" i="2"/>
  <c r="J3" i="2"/>
  <c r="I3" i="2"/>
  <c r="H3" i="2"/>
  <c r="G3" i="2"/>
  <c r="F3" i="2"/>
  <c r="E3" i="2"/>
  <c r="D3" i="2"/>
  <c r="P7" i="2"/>
  <c r="F17" i="3"/>
  <c r="E17" i="3"/>
  <c r="D17" i="3"/>
  <c r="C17" i="3"/>
  <c r="O50" i="2"/>
  <c r="N50" i="2"/>
  <c r="M50" i="2"/>
  <c r="L50" i="2"/>
  <c r="K50" i="2"/>
  <c r="J50" i="2"/>
  <c r="I50" i="2"/>
  <c r="H50" i="2"/>
  <c r="G50" i="2"/>
  <c r="F50" i="2"/>
  <c r="E50" i="2"/>
  <c r="D50" i="2"/>
  <c r="O53" i="2"/>
  <c r="N53" i="2"/>
  <c r="M53" i="2"/>
  <c r="L53" i="2"/>
  <c r="K53" i="2"/>
  <c r="J53" i="2"/>
  <c r="I53" i="2"/>
  <c r="H53" i="2"/>
  <c r="G53" i="2"/>
  <c r="F53" i="2"/>
  <c r="E53" i="2"/>
  <c r="P113" i="2"/>
  <c r="P112" i="2"/>
  <c r="P111" i="2"/>
  <c r="P107" i="2"/>
  <c r="P106" i="2"/>
  <c r="P105" i="2"/>
  <c r="P102" i="2"/>
  <c r="P101" i="2"/>
  <c r="P100" i="2"/>
  <c r="P93" i="2"/>
  <c r="P91" i="2"/>
  <c r="P90" i="2"/>
  <c r="P87" i="2"/>
  <c r="P86" i="2"/>
  <c r="P85" i="2"/>
  <c r="P82" i="2"/>
  <c r="P79" i="2"/>
  <c r="P78" i="2"/>
  <c r="O41" i="2"/>
  <c r="O110" i="2"/>
  <c r="O104" i="2"/>
  <c r="O98" i="2"/>
  <c r="O89" i="2"/>
  <c r="O84" i="2"/>
  <c r="O77" i="2"/>
  <c r="N41" i="2"/>
  <c r="N110" i="2"/>
  <c r="N104" i="2"/>
  <c r="N98" i="2"/>
  <c r="N89" i="2"/>
  <c r="N84" i="2"/>
  <c r="N77" i="2"/>
  <c r="M41" i="2"/>
  <c r="M110" i="2"/>
  <c r="M104" i="2"/>
  <c r="M98" i="2"/>
  <c r="M89" i="2"/>
  <c r="M84" i="2"/>
  <c r="M77" i="2"/>
  <c r="K41" i="2"/>
  <c r="J41" i="2"/>
  <c r="I41" i="2"/>
  <c r="H41" i="2"/>
  <c r="G41" i="2"/>
  <c r="F41" i="2"/>
  <c r="L41" i="2"/>
  <c r="L110" i="2"/>
  <c r="L104" i="2"/>
  <c r="L98" i="2"/>
  <c r="L89" i="2"/>
  <c r="L84" i="2"/>
  <c r="L77" i="2"/>
  <c r="E41" i="2"/>
  <c r="D53" i="2"/>
  <c r="D41" i="2"/>
  <c r="K110" i="2"/>
  <c r="K104" i="2"/>
  <c r="K98" i="2"/>
  <c r="K89" i="2"/>
  <c r="K84" i="2"/>
  <c r="K77" i="2"/>
  <c r="J110" i="2"/>
  <c r="J104" i="2"/>
  <c r="J98" i="2"/>
  <c r="J89" i="2"/>
  <c r="J84" i="2"/>
  <c r="J77" i="2"/>
  <c r="I110" i="2"/>
  <c r="I104" i="2"/>
  <c r="I98" i="2"/>
  <c r="I89" i="2"/>
  <c r="I84" i="2"/>
  <c r="I77" i="2"/>
  <c r="H110" i="2"/>
  <c r="H104" i="2"/>
  <c r="H98" i="2"/>
  <c r="H89" i="2"/>
  <c r="H84" i="2"/>
  <c r="H77" i="2"/>
  <c r="G110" i="2"/>
  <c r="G104" i="2"/>
  <c r="G98" i="2"/>
  <c r="G89" i="2"/>
  <c r="G84" i="2"/>
  <c r="G77" i="2"/>
  <c r="F110" i="2"/>
  <c r="F104" i="2"/>
  <c r="F98" i="2"/>
  <c r="F89" i="2"/>
  <c r="F84" i="2"/>
  <c r="F77" i="2"/>
  <c r="E110" i="2"/>
  <c r="E104" i="2"/>
  <c r="E98" i="2"/>
  <c r="E89" i="2"/>
  <c r="E84" i="2"/>
  <c r="E77" i="2"/>
  <c r="D110" i="2"/>
  <c r="D104" i="2"/>
  <c r="D98" i="2"/>
  <c r="D89" i="2"/>
  <c r="D84" i="2"/>
  <c r="D77" i="2"/>
  <c r="C110" i="2"/>
  <c r="C104" i="2"/>
  <c r="C84" i="2"/>
  <c r="C77" i="2"/>
  <c r="C53" i="2"/>
  <c r="P27" i="2"/>
  <c r="P9" i="2" l="1"/>
  <c r="F60" i="3"/>
  <c r="P98" i="2"/>
  <c r="P89" i="2"/>
  <c r="P110" i="2"/>
  <c r="P104" i="2"/>
  <c r="P84" i="2"/>
  <c r="P77" i="2"/>
  <c r="F54" i="3"/>
  <c r="E60" i="3"/>
  <c r="E54" i="3"/>
  <c r="E49" i="3"/>
  <c r="E8" i="3"/>
  <c r="E2" i="3"/>
  <c r="C60" i="3"/>
  <c r="D54" i="3"/>
  <c r="D70" i="3" s="1"/>
  <c r="C54" i="3"/>
  <c r="D8" i="3"/>
  <c r="C8" i="3"/>
  <c r="I60" i="2"/>
  <c r="F60" i="2"/>
  <c r="F55" i="2"/>
  <c r="G60" i="2"/>
  <c r="D60" i="2"/>
  <c r="C60" i="2"/>
  <c r="G55" i="2"/>
  <c r="O55" i="2"/>
  <c r="N55" i="2"/>
  <c r="M55" i="2"/>
  <c r="L55" i="2"/>
  <c r="K55" i="2"/>
  <c r="J55" i="2"/>
  <c r="I55" i="2"/>
  <c r="H55" i="2"/>
  <c r="E55" i="2"/>
  <c r="D55" i="2"/>
  <c r="P53" i="2"/>
  <c r="P39" i="2"/>
  <c r="P32" i="2"/>
  <c r="P13" i="2"/>
  <c r="P10" i="2"/>
  <c r="P74" i="2"/>
  <c r="P68" i="2"/>
  <c r="P67" i="2"/>
  <c r="P66" i="2"/>
  <c r="P65" i="2"/>
  <c r="P64" i="2"/>
  <c r="P61" i="2"/>
  <c r="O60" i="2"/>
  <c r="N60" i="2"/>
  <c r="M60" i="2"/>
  <c r="L60" i="2"/>
  <c r="K60" i="2"/>
  <c r="J60" i="2"/>
  <c r="H60" i="2"/>
  <c r="E60" i="2"/>
  <c r="P59" i="2"/>
  <c r="P58" i="2"/>
  <c r="P57" i="2"/>
  <c r="P56" i="2"/>
  <c r="C55" i="2"/>
  <c r="P54" i="2"/>
  <c r="P51" i="2"/>
  <c r="P49" i="2"/>
  <c r="P48" i="2"/>
  <c r="P47" i="2"/>
  <c r="P46" i="2"/>
  <c r="P45" i="2"/>
  <c r="P42" i="2"/>
  <c r="P41" i="2"/>
  <c r="P40" i="2"/>
  <c r="P38" i="2"/>
  <c r="P37" i="2"/>
  <c r="P36" i="2"/>
  <c r="P31" i="2"/>
  <c r="P30" i="2"/>
  <c r="P26" i="2"/>
  <c r="P25" i="2"/>
  <c r="P24" i="2"/>
  <c r="P23" i="2"/>
  <c r="P22" i="2"/>
  <c r="P21" i="2"/>
  <c r="P20" i="2"/>
  <c r="P19" i="2"/>
  <c r="P12" i="2"/>
  <c r="P11" i="2"/>
  <c r="P6" i="2"/>
  <c r="P5" i="2"/>
  <c r="P4" i="2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164" i="1" s="1"/>
  <c r="F165" i="1" s="1"/>
  <c r="F166" i="1" s="1"/>
  <c r="F167" i="1" s="1"/>
  <c r="F168" i="1" s="1"/>
  <c r="F169" i="1" s="1"/>
  <c r="C70" i="3" l="1"/>
  <c r="E33" i="3"/>
  <c r="O70" i="2"/>
  <c r="L70" i="2"/>
  <c r="M70" i="2"/>
  <c r="N70" i="2"/>
  <c r="F70" i="2"/>
  <c r="G70" i="2"/>
  <c r="P3" i="2"/>
  <c r="E70" i="3"/>
  <c r="D33" i="3"/>
  <c r="D72" i="3" s="1"/>
  <c r="D73" i="3" s="1"/>
  <c r="C33" i="3"/>
  <c r="I70" i="2"/>
  <c r="K70" i="2"/>
  <c r="E70" i="2"/>
  <c r="D70" i="2"/>
  <c r="P60" i="2"/>
  <c r="H70" i="2"/>
  <c r="J70" i="2"/>
  <c r="O34" i="2"/>
  <c r="N34" i="2"/>
  <c r="M34" i="2"/>
  <c r="L34" i="2"/>
  <c r="K34" i="2"/>
  <c r="J34" i="2"/>
  <c r="I34" i="2"/>
  <c r="H34" i="2"/>
  <c r="G34" i="2"/>
  <c r="F34" i="2"/>
  <c r="E34" i="2"/>
  <c r="D34" i="2"/>
  <c r="P18" i="2"/>
  <c r="P8" i="2"/>
  <c r="P50" i="2"/>
  <c r="P55" i="2"/>
  <c r="F72" i="3" l="1"/>
  <c r="F73" i="3" s="1"/>
  <c r="C72" i="3"/>
  <c r="C73" i="3" s="1"/>
  <c r="E72" i="3"/>
  <c r="N72" i="2"/>
  <c r="M72" i="2"/>
  <c r="F72" i="2"/>
  <c r="L72" i="2"/>
  <c r="P69" i="2"/>
  <c r="O72" i="2"/>
  <c r="H72" i="2"/>
  <c r="G72" i="2"/>
  <c r="E72" i="2"/>
  <c r="I72" i="2"/>
  <c r="P33" i="2"/>
  <c r="D72" i="2"/>
  <c r="P70" i="2"/>
  <c r="K72" i="2"/>
  <c r="J72" i="2"/>
  <c r="P34" i="2"/>
  <c r="P72" i="2" l="1"/>
  <c r="C70" i="2" l="1"/>
  <c r="C34" i="2"/>
  <c r="C72" i="2" l="1"/>
  <c r="C74" i="2" s="1"/>
</calcChain>
</file>

<file path=xl/sharedStrings.xml><?xml version="1.0" encoding="utf-8"?>
<sst xmlns="http://schemas.openxmlformats.org/spreadsheetml/2006/main" count="580" uniqueCount="278">
  <si>
    <t>Source</t>
  </si>
  <si>
    <t>Date</t>
  </si>
  <si>
    <t>Code</t>
  </si>
  <si>
    <t>Deposit</t>
  </si>
  <si>
    <t>Withdrawl</t>
  </si>
  <si>
    <t>Balance</t>
  </si>
  <si>
    <t>C-3</t>
  </si>
  <si>
    <t>C-4</t>
  </si>
  <si>
    <t>Notes</t>
  </si>
  <si>
    <t>x</t>
  </si>
  <si>
    <t>affini</t>
  </si>
  <si>
    <t>Sandra Bullock, (1 of 2)</t>
  </si>
  <si>
    <t>Gene Bullock, (2 of 2) $88</t>
  </si>
  <si>
    <t>Jennifer Macaluso, $44 + $36 don. (1 of 7)</t>
  </si>
  <si>
    <t xml:space="preserve">Gregory Wheeler, (1 of 2) </t>
  </si>
  <si>
    <t>Brian Maule, (2 of 2) $68</t>
  </si>
  <si>
    <t>Catherine Knight, $44 + $6 don.(2 of 7)</t>
  </si>
  <si>
    <t>DateFilled</t>
  </si>
  <si>
    <t>Margaret Adams, (3 of 7)</t>
  </si>
  <si>
    <t>Annette Wong, $44 + $36 don. (4 of 7)</t>
  </si>
  <si>
    <t>Robert Mendonsa (5 of 7)</t>
  </si>
  <si>
    <t>auto</t>
  </si>
  <si>
    <t>North Kitsap Self Storage</t>
  </si>
  <si>
    <t>Bank card fees</t>
  </si>
  <si>
    <t>Christopher Piercy (6 of 7)</t>
  </si>
  <si>
    <t>Shannon Turner, (7 of 7) $366</t>
  </si>
  <si>
    <t>Thomas Loushe</t>
  </si>
  <si>
    <t>Judy Tallman</t>
  </si>
  <si>
    <t>Willa Fisher</t>
  </si>
  <si>
    <t>Veronica Falkner</t>
  </si>
  <si>
    <t>YTD TOTAL</t>
  </si>
  <si>
    <t>INCOME</t>
  </si>
  <si>
    <t>2020 Proposed</t>
  </si>
  <si>
    <t>Donations</t>
  </si>
  <si>
    <t>4th of July</t>
  </si>
  <si>
    <t>Chief Seattle Days</t>
  </si>
  <si>
    <t>Whaling Days</t>
  </si>
  <si>
    <t>Meeting refreshments</t>
  </si>
  <si>
    <t>23rd LD Convention</t>
  </si>
  <si>
    <t>Kitsap Pridefest</t>
  </si>
  <si>
    <t>Blackberry Festival</t>
  </si>
  <si>
    <t>Election Watch</t>
  </si>
  <si>
    <t>In Kind Contributions</t>
  </si>
  <si>
    <t>Bank Interest</t>
  </si>
  <si>
    <t>Balance Forward Prior Year</t>
  </si>
  <si>
    <t>TOTAL INCOME</t>
  </si>
  <si>
    <t>EXPENSES</t>
  </si>
  <si>
    <t>Bank Charges/ Adjustments</t>
  </si>
  <si>
    <t>Electricity-Camp Office</t>
  </si>
  <si>
    <t>Gifts</t>
  </si>
  <si>
    <t>Insurance-Camp Office</t>
  </si>
  <si>
    <t>Maintenance/repairs (Copy Mach)</t>
  </si>
  <si>
    <t>Miscellaneous</t>
  </si>
  <si>
    <t>Newspaper Ads</t>
  </si>
  <si>
    <t>Office Supplies (Computer)</t>
  </si>
  <si>
    <t>TL Postage</t>
  </si>
  <si>
    <t>Box Rent</t>
  </si>
  <si>
    <t>Printing</t>
  </si>
  <si>
    <t>Professional Services</t>
  </si>
  <si>
    <t>Storage Locker ($86/month)</t>
  </si>
  <si>
    <t>Meeting Space($15/hr)</t>
  </si>
  <si>
    <t>County Convention/LD Caucus</t>
  </si>
  <si>
    <t>Campaign Office</t>
  </si>
  <si>
    <t>Auctria</t>
  </si>
  <si>
    <t>Yard Signs and swag</t>
  </si>
  <si>
    <t>Catering-Salmon Dinner</t>
  </si>
  <si>
    <t>Other Consumables</t>
  </si>
  <si>
    <t>TOTAL EXPENSES</t>
  </si>
  <si>
    <t>NET BALANCE</t>
  </si>
  <si>
    <t>2021 BUDGET</t>
  </si>
  <si>
    <t>2021 Proposed</t>
  </si>
  <si>
    <t>Carry Over Funds to 2022</t>
  </si>
  <si>
    <t>match row</t>
  </si>
  <si>
    <t>Cont. to Candidates/ Comm</t>
  </si>
  <si>
    <t>General Ops/ Overhead</t>
  </si>
  <si>
    <t>TL In Kind Contributions</t>
  </si>
  <si>
    <t>Balance Forward from Prior Year</t>
  </si>
  <si>
    <t>Bank Charges/Adjustments</t>
  </si>
  <si>
    <t>Contributions to Candidates/Comm</t>
  </si>
  <si>
    <t>Electricity-Campaign Office</t>
  </si>
  <si>
    <t>General Operations/Overhead</t>
  </si>
  <si>
    <t>Insurance-Campaign Office</t>
  </si>
  <si>
    <t>moved to 5030</t>
  </si>
  <si>
    <t>Maintenance &amp; repairs (Copy Machine)</t>
  </si>
  <si>
    <t>TL Telephone/Internet</t>
  </si>
  <si>
    <t>2020 Actual YTD</t>
  </si>
  <si>
    <t>Zoom</t>
  </si>
  <si>
    <t>Carry Over Funds to next year</t>
  </si>
  <si>
    <t>Karen Klein, (2 of 2) $74</t>
  </si>
  <si>
    <t>David Lewis,  $44, $6 don. ((1 of 2)</t>
  </si>
  <si>
    <t>check</t>
  </si>
  <si>
    <t>Steven L. Green, (1 of 3)</t>
  </si>
  <si>
    <t>Maryellen Deitz, (2 of 3)</t>
  </si>
  <si>
    <t>Margaret Duncan, (3 of 3) $112</t>
  </si>
  <si>
    <t>Virtual Inagral Ball(VIB) Doug Mackenzie, (1 of 3)</t>
  </si>
  <si>
    <t>VIB Virginia Bell,(2 of 3)</t>
  </si>
  <si>
    <t>VIB Remo Barr, (3 of 3) $30</t>
  </si>
  <si>
    <t>credit C</t>
  </si>
  <si>
    <t>Affinipay mobil card reader, + one free card reader</t>
  </si>
  <si>
    <t>Ink for Treasurer printer, Hallette Salazar</t>
  </si>
  <si>
    <t>Reorder Kitsap Credit Union checks</t>
  </si>
  <si>
    <t>Total Rent</t>
  </si>
  <si>
    <t>VIB James Sommerhauser, (1 of 5)</t>
  </si>
  <si>
    <t>Hallette Salazar, VIB (2 of 5)</t>
  </si>
  <si>
    <t>Kimberly Anderson VIB (3 of 5)</t>
  </si>
  <si>
    <t xml:space="preserve">Laurie Kadet VIB </t>
  </si>
  <si>
    <t xml:space="preserve">Collen Taylor  (4 of 5) </t>
  </si>
  <si>
    <t>Kathleen Canderle VIB (5 of 5) $70</t>
  </si>
  <si>
    <t>Other</t>
  </si>
  <si>
    <t>Commitees</t>
  </si>
  <si>
    <t>Communication</t>
  </si>
  <si>
    <t>Postage</t>
  </si>
  <si>
    <t>Events</t>
  </si>
  <si>
    <t>Diversity</t>
  </si>
  <si>
    <t>Membership</t>
  </si>
  <si>
    <t>PCO</t>
  </si>
  <si>
    <t>Volunteer/Action</t>
  </si>
  <si>
    <t>Wild Apricot</t>
  </si>
  <si>
    <t>Erin Phillips VIB, LCF (1 of 4)</t>
  </si>
  <si>
    <t>Adison Richards VIB,LCF (2 of 4)</t>
  </si>
  <si>
    <t>Ted Jones VIB LCF (3 of 4)</t>
  </si>
  <si>
    <t>Debbie Hollyer VIB LCF (4 of 4) $40</t>
  </si>
  <si>
    <t>Margaret Adams VIB LCF (1 of4)</t>
  </si>
  <si>
    <t>Mary Bryant VIB LCF (2 of 4)</t>
  </si>
  <si>
    <t>Carollyn Zimmers, VIB LCF (3 of 4)</t>
  </si>
  <si>
    <t>Beth Worthington, VIB LCF (4 of 4) $80</t>
  </si>
  <si>
    <t>Steve Green, VIB LCF  (1 of 6)</t>
  </si>
  <si>
    <t>Mary Ann Confar, VIB LCF (2 of 6)</t>
  </si>
  <si>
    <t>Marguarite Thomas, VIB LCF (3 of 6)</t>
  </si>
  <si>
    <t>Eric Matthews,VIB LCF (4 of 6)</t>
  </si>
  <si>
    <t>Claudette Boudreaux, VIB LCF (5 of 6)</t>
  </si>
  <si>
    <t>Alice McCain, VIB LCF (6 of 6) $80</t>
  </si>
  <si>
    <t>Hallette Salazar Copy paper and envelops for audit</t>
  </si>
  <si>
    <t>Kara Aley, VIB LCF ( 1 of 8)</t>
  </si>
  <si>
    <t>Cheryl Markham, VIB LCF (2 of 8)</t>
  </si>
  <si>
    <t>Becky Baker, VIB LCF (3 of 8)</t>
  </si>
  <si>
    <t>David Russo, VIB LCF (4 of 8)</t>
  </si>
  <si>
    <t>Jesse Cockerham, VIB LCF (5 of 8)</t>
  </si>
  <si>
    <t>Barbara Meredith, VIB LCF (6 of 8)</t>
  </si>
  <si>
    <t>Claire Fowler, VIB LCF (7 of 8)</t>
  </si>
  <si>
    <t>Brenda McCormick, VIB LCF (8 of8) $100</t>
  </si>
  <si>
    <t>Lynette Ackman VIB LCF (1 of 12)</t>
  </si>
  <si>
    <t>Marsha Cutting VIB LCF (2 of 12)</t>
  </si>
  <si>
    <t>Ann Richey VIB LCF (3 of 12)</t>
  </si>
  <si>
    <t>Mellissa Lund VIB LCF (4 of 12)</t>
  </si>
  <si>
    <t>Erik Breiner VIB LCF (5 of 12)</t>
  </si>
  <si>
    <t>Alan Trunkey VIB LCF (6 of 12)</t>
  </si>
  <si>
    <t>Judy Tallman VIB LCF (7 of 12)</t>
  </si>
  <si>
    <t>Leonard Forsman VIB LCF (8 of 12)</t>
  </si>
  <si>
    <t>Barbara Robert VIB LCF (9 of 12)</t>
  </si>
  <si>
    <t>Evelyn Schwerin VIB LCF (10 of 12)</t>
  </si>
  <si>
    <t>Douglas MacKenzie VIB LCF  (11 of 12)</t>
  </si>
  <si>
    <t>Alex VIB LCF (12 of 12) $140</t>
  </si>
  <si>
    <t>Read Furguson VIB LCF (1 of 10)</t>
  </si>
  <si>
    <t>Heather Pauley VIB LCF (2 of 10)</t>
  </si>
  <si>
    <t>Thomas Slyter VIB LCF (3 of 10)</t>
  </si>
  <si>
    <t>Colleen Taylor VIB LCF (4 of 10)</t>
  </si>
  <si>
    <t>Bari Udell VIB LCF (5 of 10)</t>
  </si>
  <si>
    <t>Karen Lemagie VIB LCF (6 of 10)</t>
  </si>
  <si>
    <t>Deborah Vaughn VIB LCF (7 of 10)</t>
  </si>
  <si>
    <t>Cheryl Markham, VIB LCF  donation (8 of 10)</t>
  </si>
  <si>
    <t>Ted Jones VIB LCF  Donation (9 of 10)</t>
  </si>
  <si>
    <t>Debbie Hollyer VIB LCF donation (10 of 10) $140</t>
  </si>
  <si>
    <t>Hallette Salazar Postage to mail out audit packets</t>
  </si>
  <si>
    <t>KCDCC combined dues for January 2021</t>
  </si>
  <si>
    <t>2019 Actual</t>
  </si>
  <si>
    <t>GO Daddy</t>
  </si>
  <si>
    <t>General Operations</t>
  </si>
  <si>
    <t>Auto</t>
  </si>
  <si>
    <t>North Kitsap Self STorage</t>
  </si>
  <si>
    <t>Meeting Spaces Rent</t>
  </si>
  <si>
    <t xml:space="preserve">     23rd Only</t>
  </si>
  <si>
    <t xml:space="preserve">     Combined</t>
  </si>
  <si>
    <t>Membership Com. Wild Apricot ($540/yr)</t>
  </si>
  <si>
    <t>Events Com. Auctria</t>
  </si>
  <si>
    <t>Go Daddy</t>
  </si>
  <si>
    <t>Stamps (all other postage)</t>
  </si>
  <si>
    <t>Communication Com. Go Daddy</t>
  </si>
  <si>
    <t>Barrier Reduction</t>
  </si>
  <si>
    <t>Barier Reduction Program</t>
  </si>
  <si>
    <t>Barier Reduction</t>
  </si>
  <si>
    <t>Alex McKracken, (1 of 2)</t>
  </si>
  <si>
    <t>Michael Achey, (2 of 2) $68</t>
  </si>
  <si>
    <t xml:space="preserve">   Tickets</t>
  </si>
  <si>
    <t xml:space="preserve">   Dessert Dash</t>
  </si>
  <si>
    <t xml:space="preserve">   Paddle Call</t>
  </si>
  <si>
    <t xml:space="preserve">   Auction</t>
  </si>
  <si>
    <t>Fall Salmon Dinner &amp; Auction</t>
  </si>
  <si>
    <t>Farmers Markets</t>
  </si>
  <si>
    <t>Rummage Sale</t>
  </si>
  <si>
    <t>Winter</t>
  </si>
  <si>
    <t>Spring</t>
  </si>
  <si>
    <t xml:space="preserve"> Summer</t>
  </si>
  <si>
    <t>Food &amp; Beverage</t>
  </si>
  <si>
    <t xml:space="preserve">Postage </t>
  </si>
  <si>
    <t xml:space="preserve">   Donations</t>
  </si>
  <si>
    <t>Food and Beverage</t>
  </si>
  <si>
    <t>Parade/Booth Fees/Venue</t>
  </si>
  <si>
    <t xml:space="preserve"> Communications Zoom Video</t>
  </si>
  <si>
    <t>Christine Rolfes</t>
  </si>
  <si>
    <t>Allison Morris (1 of 4)</t>
  </si>
  <si>
    <t>Kirsten  Hytopoulos (2 of 4)</t>
  </si>
  <si>
    <t>Janet Johnson, $6 don. (3 of 4)</t>
  </si>
  <si>
    <t>Ann Randall  $6 don. (4 of 4) $188</t>
  </si>
  <si>
    <t xml:space="preserve"> Starting balance from 2020, $5,936.13</t>
  </si>
  <si>
    <t>Val Torrens for stamps</t>
  </si>
  <si>
    <t>Fall  2019 Salmon Dinner</t>
  </si>
  <si>
    <t>TL 2021 Fundraisers</t>
  </si>
  <si>
    <t>Summer</t>
  </si>
  <si>
    <t xml:space="preserve">   Barrier Reduction</t>
  </si>
  <si>
    <t xml:space="preserve">   Other </t>
  </si>
  <si>
    <t xml:space="preserve">   Box Rent</t>
  </si>
  <si>
    <t xml:space="preserve">   Stamps</t>
  </si>
  <si>
    <t xml:space="preserve">   Storage Locker ($86/month)</t>
  </si>
  <si>
    <t xml:space="preserve">   Meeting Space($15/hr)</t>
  </si>
  <si>
    <t xml:space="preserve">   Meeting Space PCO</t>
  </si>
  <si>
    <t xml:space="preserve">   County Convention/LD Caucus</t>
  </si>
  <si>
    <t xml:space="preserve">   Campaign Office</t>
  </si>
  <si>
    <t xml:space="preserve">   Membership Committee,  Wild Apricot </t>
  </si>
  <si>
    <t xml:space="preserve">   Events Committee,  Auctria</t>
  </si>
  <si>
    <t xml:space="preserve">   Comm.  Committee,  Internet (GoDaddy-3 yr. contract)</t>
  </si>
  <si>
    <t xml:space="preserve">   Comm. Committee Zoom</t>
  </si>
  <si>
    <t>Zoom Licences, Business and Pro</t>
  </si>
  <si>
    <t>Total 2021 Fundraisers</t>
  </si>
  <si>
    <t>Salmon Dinner Catering</t>
  </si>
  <si>
    <t xml:space="preserve">   4th of July</t>
  </si>
  <si>
    <t xml:space="preserve">   Chief Seattle Days</t>
  </si>
  <si>
    <t xml:space="preserve">   Whaling Days</t>
  </si>
  <si>
    <t xml:space="preserve">   Meeting refreshments</t>
  </si>
  <si>
    <t xml:space="preserve">   23rd LD Convention</t>
  </si>
  <si>
    <t xml:space="preserve">   Kitsap Pridefest</t>
  </si>
  <si>
    <t xml:space="preserve">   Blackberry Festival</t>
  </si>
  <si>
    <t xml:space="preserve">   Election Watch</t>
  </si>
  <si>
    <t xml:space="preserve">   Farmers Market</t>
  </si>
  <si>
    <t xml:space="preserve">   Rummage Sale</t>
  </si>
  <si>
    <t xml:space="preserve">   Other</t>
  </si>
  <si>
    <t xml:space="preserve">   23rd Only</t>
  </si>
  <si>
    <t xml:space="preserve">   Combined</t>
  </si>
  <si>
    <t>Tara Simmons Surplus fund, barrier removal</t>
  </si>
  <si>
    <t>&lt;4098&gt;</t>
  </si>
  <si>
    <t>Sharon Budd $36 donation,</t>
  </si>
  <si>
    <t>Total Membership Dues</t>
  </si>
  <si>
    <t xml:space="preserve">Donations </t>
  </si>
  <si>
    <t>Total  Membership Dues</t>
  </si>
  <si>
    <t>Total Low Cost Fundraisers</t>
  </si>
  <si>
    <t>Total Low Cost Fundraiser</t>
  </si>
  <si>
    <t>Total Postage</t>
  </si>
  <si>
    <t>Total  Telephone/ Internet</t>
  </si>
  <si>
    <t>Ed Stern</t>
  </si>
  <si>
    <t>online</t>
  </si>
  <si>
    <t>Godaddy Add Secretary Suzanne Griffin email</t>
  </si>
  <si>
    <t>GoDaddy add Diversity Chair Shannon Turner email</t>
  </si>
  <si>
    <t>Benjamin Brueseke (2 of 2) $49</t>
  </si>
  <si>
    <t>Affinipay credit card fees</t>
  </si>
  <si>
    <t>Doug Mackenzie,  State of the Union Viewing Party SOTUVP (1 of 2)</t>
  </si>
  <si>
    <t>Carollyn Zimmers  SOTUVP ((1 of 2)</t>
  </si>
  <si>
    <t>Virginia Bell SOTUVP (2 of 2) $10.00</t>
  </si>
  <si>
    <t>AFFini</t>
  </si>
  <si>
    <t>Jeannette Franks SOTUVP (1 of 2)</t>
  </si>
  <si>
    <t>Jesse Cockerham SOTUVP (2 of 2) $10</t>
  </si>
  <si>
    <t>Mary Bryant SOTUVP ( 1 of 2)</t>
  </si>
  <si>
    <t>Jerry Hebert</t>
  </si>
  <si>
    <t>Cheryl Markham SOTHUVP(2 of 2). $15</t>
  </si>
  <si>
    <t>Debbie Hollyer SOTUVP (1 OF 2)</t>
  </si>
  <si>
    <t>Hallette Salazar SOTUVP (2 OF 2) $15</t>
  </si>
  <si>
    <t>Fwd: Agenda</t>
  </si>
  <si>
    <t>Combined dues KCDCC</t>
  </si>
  <si>
    <t>Affini bankcard fee</t>
  </si>
  <si>
    <t>Alice McCain $6 donation</t>
  </si>
  <si>
    <t>Mary Sevilla, $6 donation</t>
  </si>
  <si>
    <t>Camian Keeble</t>
  </si>
  <si>
    <t>Catherine Ahl</t>
  </si>
  <si>
    <t>CC</t>
  </si>
  <si>
    <t xml:space="preserve">Ordered 1 more credit card reader and got one more free from Affinipay </t>
  </si>
  <si>
    <t>Craig Patti, $6 donation</t>
  </si>
  <si>
    <t>Affinipay bancard fees</t>
  </si>
  <si>
    <t>NK Self Storage</t>
  </si>
  <si>
    <t>Combined dues to KCDCC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</si>
</sst>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;@"/>
    <numFmt numFmtId="165" formatCode="&quot;$&quot;#,##0.00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0" applyFont="1" applyAlignment="1">
      <alignment textRotation="45"/>
    </xf>
    <xf numFmtId="164" fontId="4" fillId="0" borderId="0" xfId="0" applyNumberFormat="1" applyFont="1" applyAlignment="1">
      <alignment textRotation="45"/>
    </xf>
    <xf numFmtId="164" fontId="0" fillId="0" borderId="0" xfId="0" applyNumberFormat="1"/>
    <xf numFmtId="4" fontId="0" fillId="0" borderId="0" xfId="0" applyNumberFormat="1"/>
    <xf numFmtId="165" fontId="4" fillId="0" borderId="0" xfId="0" applyNumberFormat="1" applyFont="1" applyAlignment="1">
      <alignment textRotation="45"/>
    </xf>
    <xf numFmtId="165" fontId="0" fillId="0" borderId="0" xfId="0" applyNumberFormat="1"/>
    <xf numFmtId="0" fontId="0" fillId="0" borderId="0" xfId="0" applyAlignment="1">
      <alignment horizontal="left" wrapText="1"/>
    </xf>
    <xf numFmtId="14" fontId="4" fillId="0" borderId="0" xfId="0" applyNumberFormat="1" applyFont="1" applyAlignment="1">
      <alignment textRotation="45"/>
    </xf>
    <xf numFmtId="14" fontId="0" fillId="0" borderId="0" xfId="0" applyNumberFormat="1"/>
    <xf numFmtId="0" fontId="3" fillId="0" borderId="0" xfId="0" applyFont="1"/>
    <xf numFmtId="0" fontId="3" fillId="2" borderId="0" xfId="0" applyFont="1" applyFill="1"/>
    <xf numFmtId="44" fontId="3" fillId="0" borderId="0" xfId="1" applyFont="1"/>
    <xf numFmtId="44" fontId="0" fillId="0" borderId="0" xfId="1" applyFont="1"/>
    <xf numFmtId="165" fontId="3" fillId="0" borderId="0" xfId="1" applyNumberFormat="1" applyFont="1"/>
    <xf numFmtId="165" fontId="3" fillId="2" borderId="0" xfId="1" applyNumberFormat="1" applyFont="1" applyFill="1"/>
    <xf numFmtId="165" fontId="0" fillId="0" borderId="0" xfId="1" applyNumberFormat="1" applyFont="1"/>
    <xf numFmtId="4" fontId="3" fillId="0" borderId="0" xfId="0" applyNumberFormat="1" applyFont="1"/>
    <xf numFmtId="165" fontId="0" fillId="2" borderId="0" xfId="0" applyNumberFormat="1" applyFill="1"/>
    <xf numFmtId="165" fontId="3" fillId="2" borderId="0" xfId="0" applyNumberFormat="1" applyFont="1" applyFill="1"/>
    <xf numFmtId="164" fontId="3" fillId="0" borderId="0" xfId="0" applyNumberFormat="1" applyFont="1"/>
    <xf numFmtId="164" fontId="3" fillId="0" borderId="0" xfId="1" applyNumberFormat="1" applyFont="1"/>
    <xf numFmtId="165" fontId="3" fillId="3" borderId="0" xfId="1" applyNumberFormat="1" applyFont="1" applyFill="1"/>
    <xf numFmtId="44" fontId="3" fillId="3" borderId="0" xfId="1" applyFont="1" applyFill="1"/>
    <xf numFmtId="4" fontId="0" fillId="0" borderId="0" xfId="1" applyNumberFormat="1" applyFont="1"/>
    <xf numFmtId="0" fontId="3" fillId="4" borderId="0" xfId="0" applyFont="1" applyFill="1"/>
    <xf numFmtId="44" fontId="3" fillId="4" borderId="0" xfId="1" applyFont="1" applyFill="1"/>
    <xf numFmtId="0" fontId="3" fillId="5" borderId="0" xfId="0" applyFont="1" applyFill="1"/>
    <xf numFmtId="165" fontId="3" fillId="5" borderId="0" xfId="1" applyNumberFormat="1" applyFont="1" applyFill="1"/>
    <xf numFmtId="165" fontId="0" fillId="5" borderId="0" xfId="0" applyNumberFormat="1" applyFill="1"/>
    <xf numFmtId="165" fontId="3" fillId="5" borderId="0" xfId="0" applyNumberFormat="1" applyFont="1" applyFill="1"/>
    <xf numFmtId="0" fontId="3" fillId="6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8" fontId="5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8" fillId="0" borderId="0" xfId="0" applyNumberFormat="1" applyFont="1"/>
    <xf numFmtId="0" fontId="5" fillId="0" borderId="0" xfId="0" applyFont="1" applyAlignment="1">
      <alignment horizontal="left"/>
    </xf>
    <xf numFmtId="165" fontId="8" fillId="0" borderId="0" xfId="0" applyNumberFormat="1" applyFont="1" applyAlignment="1">
      <alignment horizontal="right"/>
    </xf>
    <xf numFmtId="8" fontId="5" fillId="0" borderId="0" xfId="0" applyNumberFormat="1" applyFont="1" applyAlignment="1">
      <alignment horizontal="center"/>
    </xf>
    <xf numFmtId="165" fontId="9" fillId="0" borderId="0" xfId="0" applyNumberFormat="1" applyFont="1"/>
    <xf numFmtId="0" fontId="11" fillId="0" borderId="0" xfId="0" applyFont="1"/>
    <xf numFmtId="8" fontId="11" fillId="0" borderId="0" xfId="0" applyNumberFormat="1" applyFont="1" applyAlignment="1">
      <alignment horizontal="center"/>
    </xf>
    <xf numFmtId="0" fontId="10" fillId="0" borderId="0" xfId="0" applyFont="1"/>
    <xf numFmtId="166" fontId="10" fillId="0" borderId="0" xfId="0" applyNumberFormat="1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166" fontId="8" fillId="0" borderId="0" xfId="0" applyNumberFormat="1" applyFont="1" applyAlignment="1">
      <alignment horizontal="right"/>
    </xf>
    <xf numFmtId="166" fontId="8" fillId="0" borderId="0" xfId="0" applyNumberFormat="1" applyFont="1"/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center"/>
    </xf>
    <xf numFmtId="7" fontId="0" fillId="0" borderId="0" xfId="1" applyNumberFormat="1" applyFont="1"/>
    <xf numFmtId="7" fontId="3" fillId="0" borderId="0" xfId="1" applyNumberFormat="1" applyFont="1"/>
    <xf numFmtId="165" fontId="0" fillId="0" borderId="0" xfId="0" applyNumberFormat="1" applyFont="1" applyAlignment="1">
      <alignment horizontal="center"/>
    </xf>
    <xf numFmtId="7" fontId="5" fillId="0" borderId="0" xfId="1" applyNumberFormat="1" applyFont="1"/>
    <xf numFmtId="7" fontId="11" fillId="0" borderId="0" xfId="1" applyNumberFormat="1" applyFont="1"/>
    <xf numFmtId="8" fontId="11" fillId="0" borderId="0" xfId="0" applyNumberFormat="1" applyFont="1"/>
    <xf numFmtId="165" fontId="3" fillId="0" borderId="0" xfId="0" applyNumberFormat="1" applyFont="1"/>
    <xf numFmtId="4" fontId="3" fillId="0" borderId="0" xfId="1" applyNumberFormat="1" applyFont="1"/>
    <xf numFmtId="165" fontId="2" fillId="0" borderId="0" xfId="1" applyNumberFormat="1" applyFont="1"/>
    <xf numFmtId="165" fontId="11" fillId="0" borderId="0" xfId="0" applyNumberFormat="1" applyFont="1"/>
    <xf numFmtId="165" fontId="3" fillId="4" borderId="0" xfId="1" applyNumberFormat="1" applyFont="1" applyFill="1"/>
    <xf numFmtId="165" fontId="3" fillId="6" borderId="0" xfId="1" applyNumberFormat="1" applyFont="1" applyFill="1"/>
    <xf numFmtId="165" fontId="3" fillId="7" borderId="0" xfId="1" applyNumberFormat="1" applyFont="1" applyFill="1"/>
    <xf numFmtId="4" fontId="3" fillId="2" borderId="0" xfId="1" applyNumberFormat="1" applyFont="1" applyFill="1"/>
    <xf numFmtId="4" fontId="3" fillId="5" borderId="0" xfId="1" applyNumberFormat="1" applyFont="1" applyFill="1"/>
    <xf numFmtId="4" fontId="3" fillId="3" borderId="0" xfId="1" applyNumberFormat="1" applyFont="1" applyFill="1"/>
    <xf numFmtId="0" fontId="0" fillId="0" borderId="0" xfId="0" applyFon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vertical="center"/>
    </xf>
    <xf numFmtId="44" fontId="3" fillId="3" borderId="0" xfId="1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 textRotation="45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indent="2"/>
    </xf>
    <xf numFmtId="0" fontId="0" fillId="0" borderId="0" xfId="0" applyFont="1" applyAlignment="1">
      <alignment vertical="center"/>
    </xf>
    <xf numFmtId="0" fontId="3" fillId="8" borderId="0" xfId="0" applyFont="1" applyFill="1"/>
    <xf numFmtId="0" fontId="3" fillId="8" borderId="0" xfId="0" applyFont="1" applyFill="1" applyAlignment="1">
      <alignment vertical="center"/>
    </xf>
    <xf numFmtId="165" fontId="3" fillId="8" borderId="0" xfId="1" applyNumberFormat="1" applyFont="1" applyFill="1"/>
    <xf numFmtId="165" fontId="0" fillId="8" borderId="0" xfId="0" applyNumberFormat="1" applyFill="1"/>
    <xf numFmtId="165" fontId="3" fillId="8" borderId="0" xfId="0" applyNumberFormat="1" applyFont="1" applyFill="1"/>
    <xf numFmtId="4" fontId="3" fillId="8" borderId="0" xfId="1" applyNumberFormat="1" applyFont="1" applyFill="1"/>
    <xf numFmtId="0" fontId="3" fillId="9" borderId="0" xfId="0" applyFont="1" applyFill="1"/>
    <xf numFmtId="0" fontId="3" fillId="9" borderId="0" xfId="0" applyFont="1" applyFill="1" applyAlignment="1">
      <alignment vertical="center"/>
    </xf>
    <xf numFmtId="165" fontId="3" fillId="9" borderId="0" xfId="1" applyNumberFormat="1" applyFont="1" applyFill="1"/>
    <xf numFmtId="165" fontId="3" fillId="9" borderId="0" xfId="0" applyNumberFormat="1" applyFont="1" applyFill="1"/>
    <xf numFmtId="4" fontId="3" fillId="9" borderId="0" xfId="1" applyNumberFormat="1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165" fontId="3" fillId="3" borderId="0" xfId="0" applyNumberFormat="1" applyFont="1" applyFill="1"/>
    <xf numFmtId="165" fontId="3" fillId="6" borderId="0" xfId="0" applyNumberFormat="1" applyFont="1" applyFill="1"/>
    <xf numFmtId="4" fontId="3" fillId="6" borderId="0" xfId="1" applyNumberFormat="1" applyFont="1" applyFill="1"/>
    <xf numFmtId="0" fontId="0" fillId="6" borderId="0" xfId="0" applyFill="1"/>
    <xf numFmtId="164" fontId="0" fillId="6" borderId="0" xfId="0" applyNumberFormat="1" applyFill="1"/>
    <xf numFmtId="165" fontId="0" fillId="6" borderId="0" xfId="0" applyNumberFormat="1" applyFill="1"/>
    <xf numFmtId="0" fontId="0" fillId="6" borderId="0" xfId="0" applyFill="1" applyAlignment="1">
      <alignment horizontal="left" vertical="center" indent="2"/>
    </xf>
    <xf numFmtId="0" fontId="0" fillId="6" borderId="0" xfId="0" applyFill="1" applyAlignment="1">
      <alignment horizontal="left" indent="2"/>
    </xf>
    <xf numFmtId="14" fontId="0" fillId="6" borderId="0" xfId="0" applyNumberFormat="1" applyFill="1"/>
    <xf numFmtId="0" fontId="0" fillId="6" borderId="0" xfId="0" applyFill="1" applyAlignment="1">
      <alignment horizontal="left" wrapText="1"/>
    </xf>
    <xf numFmtId="0" fontId="0" fillId="0" borderId="0" xfId="0" applyAlignment="1">
      <alignment horizontal="center" vertical="center"/>
    </xf>
    <xf numFmtId="1" fontId="3" fillId="0" borderId="0" xfId="0" applyNumberFormat="1" applyFont="1"/>
    <xf numFmtId="1" fontId="0" fillId="0" borderId="0" xfId="0" applyNumberFormat="1"/>
    <xf numFmtId="1" fontId="3" fillId="4" borderId="0" xfId="0" applyNumberFormat="1" applyFont="1" applyFill="1"/>
    <xf numFmtId="1" fontId="3" fillId="6" borderId="0" xfId="0" applyNumberFormat="1" applyFont="1" applyFill="1"/>
    <xf numFmtId="0" fontId="0" fillId="0" borderId="0" xfId="0" applyAlignment="1">
      <alignment horizontal="left" vertical="top"/>
    </xf>
    <xf numFmtId="0" fontId="10" fillId="10" borderId="0" xfId="0" applyFont="1" applyFill="1" applyAlignment="1">
      <alignment horizontal="center"/>
    </xf>
    <xf numFmtId="165" fontId="8" fillId="10" borderId="0" xfId="0" applyNumberFormat="1" applyFont="1" applyFill="1" applyAlignment="1">
      <alignment horizontal="right"/>
    </xf>
    <xf numFmtId="165" fontId="9" fillId="10" borderId="0" xfId="0" applyNumberFormat="1" applyFont="1" applyFill="1"/>
    <xf numFmtId="7" fontId="2" fillId="10" borderId="0" xfId="1" applyNumberFormat="1" applyFont="1" applyFill="1"/>
    <xf numFmtId="165" fontId="2" fillId="10" borderId="0" xfId="1" applyNumberFormat="1" applyFont="1" applyFill="1"/>
    <xf numFmtId="0" fontId="0" fillId="10" borderId="0" xfId="0" applyFont="1" applyFill="1"/>
    <xf numFmtId="0" fontId="10" fillId="3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right"/>
    </xf>
    <xf numFmtId="165" fontId="9" fillId="3" borderId="0" xfId="0" applyNumberFormat="1" applyFont="1" applyFill="1"/>
    <xf numFmtId="7" fontId="2" fillId="3" borderId="0" xfId="1" applyNumberFormat="1" applyFont="1" applyFill="1"/>
    <xf numFmtId="165" fontId="2" fillId="3" borderId="0" xfId="1" applyNumberFormat="1" applyFont="1" applyFill="1"/>
    <xf numFmtId="0" fontId="0" fillId="3" borderId="0" xfId="0" applyFont="1" applyFill="1"/>
    <xf numFmtId="0" fontId="5" fillId="10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165" fontId="8" fillId="6" borderId="0" xfId="0" applyNumberFormat="1" applyFont="1" applyFill="1" applyAlignment="1">
      <alignment horizontal="right"/>
    </xf>
    <xf numFmtId="165" fontId="9" fillId="6" borderId="0" xfId="0" applyNumberFormat="1" applyFont="1" applyFill="1"/>
    <xf numFmtId="7" fontId="0" fillId="6" borderId="0" xfId="1" applyNumberFormat="1" applyFont="1" applyFill="1"/>
    <xf numFmtId="165" fontId="0" fillId="6" borderId="0" xfId="1" applyNumberFormat="1" applyFont="1" applyFill="1"/>
    <xf numFmtId="0" fontId="5" fillId="6" borderId="0" xfId="0" applyFont="1" applyFill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5" fillId="11" borderId="0" xfId="0" applyFont="1" applyFill="1" applyAlignment="1">
      <alignment horizontal="center"/>
    </xf>
    <xf numFmtId="0" fontId="11" fillId="11" borderId="0" xfId="0" applyFont="1" applyFill="1"/>
    <xf numFmtId="8" fontId="11" fillId="11" borderId="0" xfId="0" applyNumberFormat="1" applyFont="1" applyFill="1" applyAlignment="1">
      <alignment horizontal="center"/>
    </xf>
    <xf numFmtId="7" fontId="11" fillId="11" borderId="0" xfId="1" applyNumberFormat="1" applyFont="1" applyFill="1"/>
    <xf numFmtId="165" fontId="11" fillId="11" borderId="0" xfId="0" applyNumberFormat="1" applyFont="1" applyFill="1"/>
    <xf numFmtId="0" fontId="0" fillId="11" borderId="0" xfId="0" applyFill="1"/>
    <xf numFmtId="0" fontId="5" fillId="12" borderId="0" xfId="0" applyFont="1" applyFill="1" applyAlignment="1">
      <alignment horizontal="center"/>
    </xf>
    <xf numFmtId="0" fontId="11" fillId="12" borderId="0" xfId="0" applyFont="1" applyFill="1"/>
    <xf numFmtId="165" fontId="11" fillId="12" borderId="0" xfId="0" applyNumberFormat="1" applyFont="1" applyFill="1" applyAlignment="1">
      <alignment horizontal="center"/>
    </xf>
    <xf numFmtId="7" fontId="11" fillId="12" borderId="0" xfId="1" applyNumberFormat="1" applyFont="1" applyFill="1"/>
    <xf numFmtId="165" fontId="11" fillId="12" borderId="0" xfId="0" applyNumberFormat="1" applyFont="1" applyFill="1"/>
    <xf numFmtId="0" fontId="0" fillId="12" borderId="0" xfId="0" applyFill="1"/>
    <xf numFmtId="0" fontId="5" fillId="13" borderId="0" xfId="0" applyFont="1" applyFill="1" applyAlignment="1">
      <alignment horizontal="center"/>
    </xf>
    <xf numFmtId="0" fontId="11" fillId="13" borderId="0" xfId="0" applyFont="1" applyFill="1"/>
    <xf numFmtId="8" fontId="11" fillId="13" borderId="0" xfId="0" applyNumberFormat="1" applyFont="1" applyFill="1" applyAlignment="1">
      <alignment horizontal="center"/>
    </xf>
    <xf numFmtId="7" fontId="11" fillId="13" borderId="0" xfId="1" applyNumberFormat="1" applyFont="1" applyFill="1"/>
    <xf numFmtId="165" fontId="11" fillId="13" borderId="0" xfId="0" applyNumberFormat="1" applyFont="1" applyFill="1"/>
    <xf numFmtId="0" fontId="0" fillId="13" borderId="0" xfId="0" applyFill="1"/>
    <xf numFmtId="1" fontId="3" fillId="14" borderId="0" xfId="0" applyNumberFormat="1" applyFont="1" applyFill="1"/>
    <xf numFmtId="0" fontId="3" fillId="14" borderId="0" xfId="0" applyFont="1" applyFill="1" applyAlignment="1">
      <alignment vertical="center"/>
    </xf>
    <xf numFmtId="165" fontId="3" fillId="14" borderId="0" xfId="1" applyNumberFormat="1" applyFont="1" applyFill="1"/>
    <xf numFmtId="0" fontId="3" fillId="14" borderId="0" xfId="0" applyFont="1" applyFill="1"/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/>
    <xf numFmtId="44" fontId="2" fillId="0" borderId="0" xfId="1" applyFont="1"/>
    <xf numFmtId="4" fontId="2" fillId="0" borderId="0" xfId="1" applyNumberFormat="1" applyFont="1"/>
    <xf numFmtId="0" fontId="0" fillId="6" borderId="0" xfId="0" applyFill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3F88A-48FB-45BD-A59A-3AF5E30D2312}">
  <dimension ref="A1:J169"/>
  <sheetViews>
    <sheetView tabSelected="1" topLeftCell="A104" workbookViewId="0">
      <selection activeCell="J125" sqref="J125"/>
    </sheetView>
  </sheetViews>
  <sheetFormatPr baseColWidth="10" defaultColWidth="8.83203125" defaultRowHeight="15" x14ac:dyDescent="0.2"/>
  <cols>
    <col min="1" max="1" width="6.5" customWidth="1"/>
    <col min="2" max="2" width="7.5" style="3" customWidth="1"/>
    <col min="3" max="3" width="6.1640625" customWidth="1"/>
    <col min="4" max="4" width="10" style="6" customWidth="1"/>
    <col min="5" max="5" width="10.83203125" style="6" customWidth="1"/>
    <col min="6" max="6" width="10" style="6" bestFit="1" customWidth="1"/>
    <col min="7" max="7" width="5" style="76" customWidth="1"/>
    <col min="8" max="8" width="4.6640625" customWidth="1"/>
    <col min="9" max="9" width="9.1640625" style="9" customWidth="1"/>
    <col min="10" max="10" width="59.1640625" customWidth="1"/>
  </cols>
  <sheetData>
    <row r="1" spans="1:10" s="1" customFormat="1" ht="43.75" customHeight="1" x14ac:dyDescent="0.2">
      <c r="A1" s="1" t="s">
        <v>0</v>
      </c>
      <c r="B1" s="2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82" t="s">
        <v>6</v>
      </c>
      <c r="H1" s="1" t="s">
        <v>7</v>
      </c>
      <c r="I1" s="8" t="s">
        <v>17</v>
      </c>
      <c r="J1" s="1" t="s">
        <v>8</v>
      </c>
    </row>
    <row r="2" spans="1:10" s="1" customFormat="1" ht="21" customHeight="1" x14ac:dyDescent="0.2">
      <c r="B2" s="2"/>
      <c r="D2" s="5"/>
      <c r="E2" s="5"/>
      <c r="F2" s="5"/>
      <c r="G2" s="82"/>
      <c r="I2" s="8"/>
    </row>
    <row r="3" spans="1:10" x14ac:dyDescent="0.2">
      <c r="B3" s="3">
        <v>44197</v>
      </c>
      <c r="D3" s="6">
        <v>5936.13</v>
      </c>
      <c r="F3" s="6">
        <f>SUM(D3,-E3)</f>
        <v>5936.13</v>
      </c>
      <c r="G3" s="83"/>
      <c r="H3" s="84"/>
      <c r="I3" s="9">
        <v>44197</v>
      </c>
      <c r="J3" t="s">
        <v>204</v>
      </c>
    </row>
    <row r="4" spans="1:10" x14ac:dyDescent="0.2">
      <c r="A4">
        <v>1074</v>
      </c>
      <c r="B4" s="3">
        <v>44208</v>
      </c>
      <c r="C4">
        <v>5190</v>
      </c>
      <c r="E4" s="6">
        <v>54.75</v>
      </c>
      <c r="F4" s="6">
        <f>SUM(F3,D4-E4)</f>
        <v>5881.38</v>
      </c>
      <c r="G4" s="83" t="s">
        <v>9</v>
      </c>
      <c r="H4" s="84"/>
      <c r="J4" t="s">
        <v>205</v>
      </c>
    </row>
    <row r="5" spans="1:10" ht="16" x14ac:dyDescent="0.2">
      <c r="A5" t="s">
        <v>10</v>
      </c>
      <c r="B5" s="3">
        <v>44200</v>
      </c>
      <c r="C5">
        <v>4000</v>
      </c>
      <c r="D5" s="6">
        <v>44</v>
      </c>
      <c r="F5" s="6">
        <f>SUM(F4,D5,-E5)</f>
        <v>5925.38</v>
      </c>
      <c r="G5" s="83" t="s">
        <v>9</v>
      </c>
      <c r="H5" s="84"/>
      <c r="J5" s="7" t="s">
        <v>11</v>
      </c>
    </row>
    <row r="6" spans="1:10" ht="16" x14ac:dyDescent="0.2">
      <c r="A6" t="s">
        <v>10</v>
      </c>
      <c r="B6" s="3">
        <v>44200</v>
      </c>
      <c r="C6">
        <v>4000</v>
      </c>
      <c r="D6" s="6">
        <v>44</v>
      </c>
      <c r="F6" s="6">
        <f t="shared" ref="F6:F70" si="0">SUM(F5,D6,-E6)</f>
        <v>5969.38</v>
      </c>
      <c r="G6" s="83" t="s">
        <v>9</v>
      </c>
      <c r="H6" s="84"/>
      <c r="J6" s="7" t="s">
        <v>12</v>
      </c>
    </row>
    <row r="7" spans="1:10" ht="16" x14ac:dyDescent="0.2">
      <c r="A7" t="s">
        <v>10</v>
      </c>
      <c r="B7" s="3">
        <v>44201</v>
      </c>
      <c r="C7">
        <v>4000</v>
      </c>
      <c r="D7" s="6">
        <v>80</v>
      </c>
      <c r="F7" s="6">
        <f t="shared" si="0"/>
        <v>6049.38</v>
      </c>
      <c r="G7" s="83" t="s">
        <v>9</v>
      </c>
      <c r="H7" s="84"/>
      <c r="J7" s="7" t="s">
        <v>13</v>
      </c>
    </row>
    <row r="8" spans="1:10" ht="16" x14ac:dyDescent="0.2">
      <c r="A8" t="s">
        <v>10</v>
      </c>
      <c r="B8" s="3">
        <v>44201</v>
      </c>
      <c r="C8">
        <v>4000</v>
      </c>
      <c r="D8" s="6">
        <v>44</v>
      </c>
      <c r="F8" s="6">
        <f t="shared" si="0"/>
        <v>6093.38</v>
      </c>
      <c r="G8" s="83" t="s">
        <v>9</v>
      </c>
      <c r="H8" s="84"/>
      <c r="J8" s="7" t="s">
        <v>14</v>
      </c>
    </row>
    <row r="9" spans="1:10" ht="16" x14ac:dyDescent="0.2">
      <c r="A9" t="s">
        <v>10</v>
      </c>
      <c r="B9" s="3">
        <v>44201</v>
      </c>
      <c r="C9">
        <v>4000</v>
      </c>
      <c r="D9" s="6">
        <v>24</v>
      </c>
      <c r="F9" s="6">
        <f t="shared" si="0"/>
        <v>6117.38</v>
      </c>
      <c r="G9" s="83" t="s">
        <v>9</v>
      </c>
      <c r="H9" s="84"/>
      <c r="J9" s="7" t="s">
        <v>15</v>
      </c>
    </row>
    <row r="10" spans="1:10" ht="16" x14ac:dyDescent="0.2">
      <c r="A10" t="s">
        <v>10</v>
      </c>
      <c r="B10" s="3">
        <v>44201</v>
      </c>
      <c r="C10">
        <v>4000</v>
      </c>
      <c r="D10" s="6">
        <v>50</v>
      </c>
      <c r="F10" s="6">
        <f t="shared" si="0"/>
        <v>6167.38</v>
      </c>
      <c r="G10" s="83" t="s">
        <v>9</v>
      </c>
      <c r="H10" s="84"/>
      <c r="J10" s="7" t="s">
        <v>16</v>
      </c>
    </row>
    <row r="11" spans="1:10" ht="16" x14ac:dyDescent="0.2">
      <c r="A11" t="s">
        <v>10</v>
      </c>
      <c r="B11" s="3">
        <v>44201</v>
      </c>
      <c r="C11">
        <v>4000</v>
      </c>
      <c r="D11" s="6">
        <v>44</v>
      </c>
      <c r="F11" s="6">
        <f t="shared" si="0"/>
        <v>6211.38</v>
      </c>
      <c r="G11" s="83" t="s">
        <v>9</v>
      </c>
      <c r="H11" s="84"/>
      <c r="J11" s="7" t="s">
        <v>18</v>
      </c>
    </row>
    <row r="12" spans="1:10" ht="16" x14ac:dyDescent="0.2">
      <c r="A12" t="s">
        <v>10</v>
      </c>
      <c r="B12" s="3">
        <v>44201</v>
      </c>
      <c r="C12">
        <v>4000</v>
      </c>
      <c r="D12" s="6">
        <v>80</v>
      </c>
      <c r="F12" s="6">
        <f t="shared" si="0"/>
        <v>6291.38</v>
      </c>
      <c r="G12" s="83" t="s">
        <v>9</v>
      </c>
      <c r="H12" s="84"/>
      <c r="J12" s="7" t="s">
        <v>19</v>
      </c>
    </row>
    <row r="13" spans="1:10" ht="16" x14ac:dyDescent="0.2">
      <c r="A13" t="s">
        <v>10</v>
      </c>
      <c r="B13" s="3">
        <v>44201</v>
      </c>
      <c r="C13">
        <v>4000</v>
      </c>
      <c r="D13" s="6">
        <v>44</v>
      </c>
      <c r="F13" s="6">
        <f t="shared" si="0"/>
        <v>6335.38</v>
      </c>
      <c r="G13" s="83" t="s">
        <v>9</v>
      </c>
      <c r="H13" s="84"/>
      <c r="J13" s="7" t="s">
        <v>20</v>
      </c>
    </row>
    <row r="14" spans="1:10" ht="16" x14ac:dyDescent="0.2">
      <c r="A14" t="s">
        <v>21</v>
      </c>
      <c r="B14" s="3">
        <v>44198</v>
      </c>
      <c r="C14">
        <v>5220</v>
      </c>
      <c r="E14" s="6">
        <v>86</v>
      </c>
      <c r="F14" s="6">
        <f t="shared" si="0"/>
        <v>6249.38</v>
      </c>
      <c r="G14" s="83"/>
      <c r="H14" s="84" t="s">
        <v>9</v>
      </c>
      <c r="J14" s="7" t="s">
        <v>22</v>
      </c>
    </row>
    <row r="15" spans="1:10" ht="16" x14ac:dyDescent="0.2">
      <c r="A15" t="s">
        <v>10</v>
      </c>
      <c r="B15" s="3">
        <v>44200</v>
      </c>
      <c r="C15">
        <v>5000</v>
      </c>
      <c r="E15" s="6">
        <v>71.540000000000006</v>
      </c>
      <c r="F15" s="6">
        <f t="shared" si="0"/>
        <v>6177.84</v>
      </c>
      <c r="G15" s="83"/>
      <c r="H15" s="84" t="s">
        <v>9</v>
      </c>
      <c r="J15" s="7" t="s">
        <v>23</v>
      </c>
    </row>
    <row r="16" spans="1:10" ht="16" x14ac:dyDescent="0.2">
      <c r="A16" t="s">
        <v>10</v>
      </c>
      <c r="B16" s="3">
        <v>44201</v>
      </c>
      <c r="C16">
        <v>4000</v>
      </c>
      <c r="D16" s="6">
        <v>24</v>
      </c>
      <c r="F16" s="6">
        <f t="shared" si="0"/>
        <v>6201.84</v>
      </c>
      <c r="G16" s="83" t="s">
        <v>9</v>
      </c>
      <c r="H16" s="84"/>
      <c r="J16" s="7" t="s">
        <v>24</v>
      </c>
    </row>
    <row r="17" spans="1:10" ht="16" x14ac:dyDescent="0.2">
      <c r="A17" t="s">
        <v>10</v>
      </c>
      <c r="B17" s="3">
        <v>44201</v>
      </c>
      <c r="C17">
        <v>4000</v>
      </c>
      <c r="D17" s="6">
        <v>44</v>
      </c>
      <c r="F17" s="6">
        <f t="shared" si="0"/>
        <v>6245.84</v>
      </c>
      <c r="G17" s="83" t="s">
        <v>9</v>
      </c>
      <c r="H17" s="84"/>
      <c r="J17" s="7" t="s">
        <v>25</v>
      </c>
    </row>
    <row r="18" spans="1:10" ht="16" x14ac:dyDescent="0.2">
      <c r="A18" t="s">
        <v>10</v>
      </c>
      <c r="B18" s="3">
        <v>44201</v>
      </c>
      <c r="C18">
        <v>4000</v>
      </c>
      <c r="D18" s="6">
        <v>44</v>
      </c>
      <c r="F18" s="6">
        <f t="shared" si="0"/>
        <v>6289.84</v>
      </c>
      <c r="G18" s="83" t="s">
        <v>9</v>
      </c>
      <c r="H18" s="84"/>
      <c r="J18" s="7" t="s">
        <v>26</v>
      </c>
    </row>
    <row r="19" spans="1:10" ht="16" x14ac:dyDescent="0.2">
      <c r="A19" t="s">
        <v>10</v>
      </c>
      <c r="B19" s="3">
        <v>44202</v>
      </c>
      <c r="C19">
        <v>4000</v>
      </c>
      <c r="D19" s="6">
        <v>44</v>
      </c>
      <c r="F19" s="6">
        <f t="shared" si="0"/>
        <v>6333.84</v>
      </c>
      <c r="G19" s="83" t="s">
        <v>9</v>
      </c>
      <c r="H19" s="84"/>
      <c r="J19" s="7" t="s">
        <v>27</v>
      </c>
    </row>
    <row r="20" spans="1:10" ht="16" x14ac:dyDescent="0.2">
      <c r="A20" t="s">
        <v>10</v>
      </c>
      <c r="B20" s="3">
        <v>44201</v>
      </c>
      <c r="C20">
        <v>4000</v>
      </c>
      <c r="D20" s="6">
        <v>44</v>
      </c>
      <c r="F20" s="6">
        <f t="shared" si="0"/>
        <v>6377.84</v>
      </c>
      <c r="G20" s="83" t="s">
        <v>9</v>
      </c>
      <c r="H20" s="84"/>
      <c r="J20" s="7" t="s">
        <v>28</v>
      </c>
    </row>
    <row r="21" spans="1:10" ht="16" x14ac:dyDescent="0.2">
      <c r="A21" t="s">
        <v>10</v>
      </c>
      <c r="B21" s="3">
        <v>44207</v>
      </c>
      <c r="C21">
        <v>4000</v>
      </c>
      <c r="D21" s="6">
        <v>44</v>
      </c>
      <c r="F21" s="6">
        <f t="shared" si="0"/>
        <v>6421.84</v>
      </c>
      <c r="G21" s="83" t="s">
        <v>9</v>
      </c>
      <c r="H21" s="84"/>
      <c r="J21" s="7" t="s">
        <v>29</v>
      </c>
    </row>
    <row r="22" spans="1:10" ht="16" x14ac:dyDescent="0.2">
      <c r="A22" t="s">
        <v>10</v>
      </c>
      <c r="B22" s="3">
        <v>44208</v>
      </c>
      <c r="C22">
        <v>4000</v>
      </c>
      <c r="D22" s="6">
        <v>50</v>
      </c>
      <c r="F22" s="6">
        <f t="shared" si="0"/>
        <v>6471.84</v>
      </c>
      <c r="G22" s="83" t="s">
        <v>9</v>
      </c>
      <c r="H22" s="84"/>
      <c r="J22" s="7" t="s">
        <v>89</v>
      </c>
    </row>
    <row r="23" spans="1:10" ht="16" x14ac:dyDescent="0.2">
      <c r="A23" t="s">
        <v>10</v>
      </c>
      <c r="B23" s="3">
        <v>44208</v>
      </c>
      <c r="C23">
        <v>4000</v>
      </c>
      <c r="D23" s="6">
        <v>24</v>
      </c>
      <c r="F23" s="6">
        <f t="shared" si="0"/>
        <v>6495.84</v>
      </c>
      <c r="G23" s="83" t="s">
        <v>9</v>
      </c>
      <c r="H23" s="84"/>
      <c r="J23" s="7" t="s">
        <v>88</v>
      </c>
    </row>
    <row r="24" spans="1:10" ht="16" x14ac:dyDescent="0.2">
      <c r="A24" t="s">
        <v>10</v>
      </c>
      <c r="B24" s="3">
        <v>44210</v>
      </c>
      <c r="C24">
        <v>4097</v>
      </c>
      <c r="D24" s="6">
        <v>10</v>
      </c>
      <c r="F24" s="6">
        <f t="shared" si="0"/>
        <v>6505.84</v>
      </c>
      <c r="G24" s="83" t="s">
        <v>9</v>
      </c>
      <c r="H24" s="84"/>
      <c r="J24" s="7" t="s">
        <v>94</v>
      </c>
    </row>
    <row r="25" spans="1:10" ht="16" x14ac:dyDescent="0.2">
      <c r="A25" t="s">
        <v>10</v>
      </c>
      <c r="B25" s="3">
        <v>44210</v>
      </c>
      <c r="C25">
        <v>4097</v>
      </c>
      <c r="D25" s="6">
        <v>10</v>
      </c>
      <c r="F25" s="6">
        <f t="shared" si="0"/>
        <v>6515.84</v>
      </c>
      <c r="G25" s="83" t="s">
        <v>9</v>
      </c>
      <c r="H25" s="84"/>
      <c r="J25" s="7" t="s">
        <v>95</v>
      </c>
    </row>
    <row r="26" spans="1:10" ht="16" x14ac:dyDescent="0.2">
      <c r="A26" t="s">
        <v>10</v>
      </c>
      <c r="B26" s="3">
        <v>44210</v>
      </c>
      <c r="C26">
        <v>4097</v>
      </c>
      <c r="D26" s="6">
        <v>10</v>
      </c>
      <c r="F26" s="6">
        <f t="shared" si="0"/>
        <v>6525.84</v>
      </c>
      <c r="G26" s="83" t="s">
        <v>9</v>
      </c>
      <c r="H26" s="84"/>
      <c r="J26" s="7" t="s">
        <v>96</v>
      </c>
    </row>
    <row r="27" spans="1:10" ht="16" x14ac:dyDescent="0.2">
      <c r="A27" t="s">
        <v>10</v>
      </c>
      <c r="B27" s="3">
        <v>44211</v>
      </c>
      <c r="C27">
        <v>4097</v>
      </c>
      <c r="D27" s="6">
        <v>20</v>
      </c>
      <c r="F27" s="6">
        <f t="shared" si="0"/>
        <v>6545.84</v>
      </c>
      <c r="G27" s="83" t="s">
        <v>9</v>
      </c>
      <c r="H27" s="84"/>
      <c r="J27" s="7" t="s">
        <v>102</v>
      </c>
    </row>
    <row r="28" spans="1:10" ht="16" x14ac:dyDescent="0.2">
      <c r="A28" t="s">
        <v>90</v>
      </c>
      <c r="B28" s="3">
        <v>44209</v>
      </c>
      <c r="C28">
        <v>4000</v>
      </c>
      <c r="D28" s="6">
        <v>44</v>
      </c>
      <c r="F28" s="6">
        <f t="shared" si="0"/>
        <v>6589.84</v>
      </c>
      <c r="G28" s="83"/>
      <c r="H28" s="84" t="s">
        <v>9</v>
      </c>
      <c r="J28" s="7" t="s">
        <v>91</v>
      </c>
    </row>
    <row r="29" spans="1:10" ht="16" x14ac:dyDescent="0.2">
      <c r="A29" t="s">
        <v>90</v>
      </c>
      <c r="B29" s="3">
        <v>44209</v>
      </c>
      <c r="C29">
        <v>4000</v>
      </c>
      <c r="D29" s="6">
        <v>44</v>
      </c>
      <c r="F29" s="6">
        <f t="shared" si="0"/>
        <v>6633.84</v>
      </c>
      <c r="G29" s="83"/>
      <c r="H29" s="84" t="s">
        <v>9</v>
      </c>
      <c r="J29" s="7" t="s">
        <v>92</v>
      </c>
    </row>
    <row r="30" spans="1:10" ht="16" x14ac:dyDescent="0.2">
      <c r="A30" t="s">
        <v>90</v>
      </c>
      <c r="B30" s="3">
        <v>44209</v>
      </c>
      <c r="C30">
        <v>4000</v>
      </c>
      <c r="D30" s="6">
        <v>24</v>
      </c>
      <c r="F30" s="6">
        <f t="shared" si="0"/>
        <v>6657.84</v>
      </c>
      <c r="G30" s="83"/>
      <c r="H30" s="84" t="s">
        <v>9</v>
      </c>
      <c r="J30" s="7" t="s">
        <v>93</v>
      </c>
    </row>
    <row r="31" spans="1:10" ht="16" x14ac:dyDescent="0.2">
      <c r="A31" t="s">
        <v>10</v>
      </c>
      <c r="B31" s="3">
        <v>44211</v>
      </c>
      <c r="C31">
        <v>4097</v>
      </c>
      <c r="D31" s="6">
        <v>10</v>
      </c>
      <c r="F31" s="6">
        <f t="shared" si="0"/>
        <v>6667.84</v>
      </c>
      <c r="G31" s="83" t="s">
        <v>9</v>
      </c>
      <c r="H31" s="84"/>
      <c r="J31" s="7" t="s">
        <v>103</v>
      </c>
    </row>
    <row r="32" spans="1:10" ht="16" x14ac:dyDescent="0.2">
      <c r="A32" t="s">
        <v>10</v>
      </c>
      <c r="B32" s="3">
        <v>44211</v>
      </c>
      <c r="C32">
        <v>4097</v>
      </c>
      <c r="D32" s="6">
        <v>20</v>
      </c>
      <c r="F32" s="6">
        <f t="shared" si="0"/>
        <v>6687.84</v>
      </c>
      <c r="G32" s="83" t="s">
        <v>9</v>
      </c>
      <c r="H32" s="84"/>
      <c r="J32" s="7" t="s">
        <v>104</v>
      </c>
    </row>
    <row r="33" spans="1:10" ht="16" x14ac:dyDescent="0.2">
      <c r="A33" t="s">
        <v>10</v>
      </c>
      <c r="B33" s="3">
        <v>15</v>
      </c>
      <c r="C33">
        <v>4097</v>
      </c>
      <c r="D33" s="6">
        <v>10</v>
      </c>
      <c r="F33" s="6">
        <f t="shared" si="0"/>
        <v>6697.84</v>
      </c>
      <c r="G33" s="83" t="s">
        <v>9</v>
      </c>
      <c r="H33" s="84"/>
      <c r="J33" s="7" t="s">
        <v>106</v>
      </c>
    </row>
    <row r="34" spans="1:10" ht="16" x14ac:dyDescent="0.2">
      <c r="A34" t="s">
        <v>10</v>
      </c>
      <c r="B34" s="3">
        <v>44211</v>
      </c>
      <c r="C34">
        <v>4097</v>
      </c>
      <c r="D34" s="6">
        <v>10</v>
      </c>
      <c r="F34" s="6">
        <f t="shared" si="0"/>
        <v>6707.84</v>
      </c>
      <c r="G34" s="83" t="s">
        <v>9</v>
      </c>
      <c r="H34" s="84"/>
      <c r="J34" s="7" t="s">
        <v>107</v>
      </c>
    </row>
    <row r="35" spans="1:10" ht="16" x14ac:dyDescent="0.2">
      <c r="A35" t="s">
        <v>10</v>
      </c>
      <c r="B35" s="3">
        <v>44215</v>
      </c>
      <c r="C35">
        <v>4097</v>
      </c>
      <c r="D35" s="6">
        <v>20</v>
      </c>
      <c r="F35" s="6">
        <f t="shared" si="0"/>
        <v>6727.84</v>
      </c>
      <c r="G35" s="83" t="s">
        <v>9</v>
      </c>
      <c r="H35" s="84"/>
      <c r="J35" s="7" t="s">
        <v>105</v>
      </c>
    </row>
    <row r="36" spans="1:10" ht="16" x14ac:dyDescent="0.2">
      <c r="A36" t="s">
        <v>97</v>
      </c>
      <c r="B36" s="3">
        <v>44211</v>
      </c>
      <c r="C36">
        <v>5260</v>
      </c>
      <c r="E36" s="6">
        <v>65</v>
      </c>
      <c r="F36" s="6">
        <f t="shared" si="0"/>
        <v>6662.84</v>
      </c>
      <c r="G36" s="83"/>
      <c r="H36" s="84" t="s">
        <v>9</v>
      </c>
      <c r="J36" s="7" t="s">
        <v>98</v>
      </c>
    </row>
    <row r="37" spans="1:10" ht="16" x14ac:dyDescent="0.2">
      <c r="A37">
        <v>1075</v>
      </c>
      <c r="B37" s="3">
        <v>15</v>
      </c>
      <c r="C37">
        <v>5170</v>
      </c>
      <c r="E37" s="6">
        <v>26.14</v>
      </c>
      <c r="F37" s="6">
        <f t="shared" si="0"/>
        <v>6636.7</v>
      </c>
      <c r="G37" s="83"/>
      <c r="H37" s="84" t="s">
        <v>9</v>
      </c>
      <c r="J37" s="7" t="s">
        <v>99</v>
      </c>
    </row>
    <row r="38" spans="1:10" ht="16" x14ac:dyDescent="0.2">
      <c r="A38" t="s">
        <v>21</v>
      </c>
      <c r="B38" s="3">
        <v>44223</v>
      </c>
      <c r="C38">
        <v>5000</v>
      </c>
      <c r="E38" s="6">
        <v>29.78</v>
      </c>
      <c r="F38" s="6">
        <f t="shared" si="0"/>
        <v>6606.92</v>
      </c>
      <c r="G38" s="83"/>
      <c r="H38" s="84" t="s">
        <v>9</v>
      </c>
      <c r="J38" s="7" t="s">
        <v>100</v>
      </c>
    </row>
    <row r="39" spans="1:10" ht="16" x14ac:dyDescent="0.2">
      <c r="A39" t="s">
        <v>10</v>
      </c>
      <c r="B39" s="3">
        <v>44215</v>
      </c>
      <c r="C39">
        <v>4097</v>
      </c>
      <c r="D39" s="6">
        <v>10</v>
      </c>
      <c r="F39" s="6">
        <f t="shared" si="0"/>
        <v>6616.92</v>
      </c>
      <c r="G39" s="83" t="s">
        <v>9</v>
      </c>
      <c r="H39" s="84"/>
      <c r="J39" s="7" t="s">
        <v>118</v>
      </c>
    </row>
    <row r="40" spans="1:10" ht="16" x14ac:dyDescent="0.2">
      <c r="A40" t="s">
        <v>10</v>
      </c>
      <c r="B40" s="3">
        <v>44215</v>
      </c>
      <c r="C40">
        <v>4097</v>
      </c>
      <c r="D40" s="6">
        <v>10</v>
      </c>
      <c r="F40" s="6">
        <f t="shared" si="0"/>
        <v>6626.92</v>
      </c>
      <c r="G40" s="83" t="s">
        <v>9</v>
      </c>
      <c r="H40" s="84"/>
      <c r="J40" s="7" t="s">
        <v>119</v>
      </c>
    </row>
    <row r="41" spans="1:10" ht="16" x14ac:dyDescent="0.2">
      <c r="A41" t="s">
        <v>10</v>
      </c>
      <c r="B41" s="3">
        <v>44215</v>
      </c>
      <c r="C41">
        <v>4097</v>
      </c>
      <c r="D41" s="6">
        <v>10</v>
      </c>
      <c r="F41" s="6">
        <f t="shared" si="0"/>
        <v>6636.92</v>
      </c>
      <c r="G41" s="83" t="s">
        <v>9</v>
      </c>
      <c r="H41" s="84"/>
      <c r="J41" s="7" t="s">
        <v>120</v>
      </c>
    </row>
    <row r="42" spans="1:10" ht="16" x14ac:dyDescent="0.2">
      <c r="A42" t="s">
        <v>10</v>
      </c>
      <c r="B42" s="3">
        <v>44215</v>
      </c>
      <c r="C42">
        <v>4097</v>
      </c>
      <c r="D42" s="6">
        <v>10</v>
      </c>
      <c r="F42" s="6">
        <f t="shared" si="0"/>
        <v>6646.92</v>
      </c>
      <c r="G42" s="83" t="s">
        <v>9</v>
      </c>
      <c r="H42" s="84"/>
      <c r="J42" s="7" t="s">
        <v>121</v>
      </c>
    </row>
    <row r="43" spans="1:10" ht="16" x14ac:dyDescent="0.2">
      <c r="A43" t="s">
        <v>10</v>
      </c>
      <c r="B43" s="3">
        <v>44215</v>
      </c>
      <c r="C43">
        <v>4097</v>
      </c>
      <c r="D43" s="6">
        <v>10</v>
      </c>
      <c r="F43" s="6">
        <f t="shared" si="0"/>
        <v>6656.92</v>
      </c>
      <c r="G43" s="83" t="s">
        <v>9</v>
      </c>
      <c r="H43" s="84"/>
      <c r="J43" s="7" t="s">
        <v>122</v>
      </c>
    </row>
    <row r="44" spans="1:10" ht="16" x14ac:dyDescent="0.2">
      <c r="A44" t="s">
        <v>10</v>
      </c>
      <c r="B44" s="3">
        <v>44215</v>
      </c>
      <c r="C44">
        <v>4097</v>
      </c>
      <c r="D44" s="6">
        <v>10</v>
      </c>
      <c r="F44" s="6">
        <f t="shared" si="0"/>
        <v>6666.92</v>
      </c>
      <c r="G44" s="83" t="s">
        <v>9</v>
      </c>
      <c r="H44" s="84"/>
      <c r="J44" s="7" t="s">
        <v>123</v>
      </c>
    </row>
    <row r="45" spans="1:10" x14ac:dyDescent="0.2">
      <c r="A45" t="s">
        <v>10</v>
      </c>
      <c r="B45" s="3">
        <v>44215</v>
      </c>
      <c r="C45">
        <v>4097</v>
      </c>
      <c r="D45" s="6">
        <v>10</v>
      </c>
      <c r="F45" s="6">
        <f t="shared" si="0"/>
        <v>6676.92</v>
      </c>
      <c r="G45" s="83" t="s">
        <v>9</v>
      </c>
      <c r="H45" s="84"/>
      <c r="J45" t="s">
        <v>124</v>
      </c>
    </row>
    <row r="46" spans="1:10" ht="16" x14ac:dyDescent="0.2">
      <c r="A46" t="s">
        <v>10</v>
      </c>
      <c r="B46" s="3">
        <v>44215</v>
      </c>
      <c r="C46">
        <v>4097</v>
      </c>
      <c r="D46" s="6">
        <v>20</v>
      </c>
      <c r="F46" s="6">
        <f t="shared" si="0"/>
        <v>6696.92</v>
      </c>
      <c r="G46" s="83" t="s">
        <v>9</v>
      </c>
      <c r="H46" s="84"/>
      <c r="J46" s="7" t="s">
        <v>125</v>
      </c>
    </row>
    <row r="47" spans="1:10" ht="16" x14ac:dyDescent="0.2">
      <c r="A47" t="s">
        <v>10</v>
      </c>
      <c r="B47" s="3">
        <v>44215</v>
      </c>
      <c r="C47">
        <v>4097</v>
      </c>
      <c r="D47" s="6">
        <v>10</v>
      </c>
      <c r="F47" s="6">
        <f t="shared" si="0"/>
        <v>6706.92</v>
      </c>
      <c r="G47" s="83" t="s">
        <v>9</v>
      </c>
      <c r="H47" s="84"/>
      <c r="J47" s="7" t="s">
        <v>126</v>
      </c>
    </row>
    <row r="48" spans="1:10" ht="16" x14ac:dyDescent="0.2">
      <c r="A48" t="s">
        <v>10</v>
      </c>
      <c r="B48" s="3">
        <v>44215</v>
      </c>
      <c r="C48">
        <v>4097</v>
      </c>
      <c r="D48" s="6">
        <v>10</v>
      </c>
      <c r="F48" s="6">
        <f t="shared" si="0"/>
        <v>6716.92</v>
      </c>
      <c r="G48" s="83" t="s">
        <v>9</v>
      </c>
      <c r="H48" s="84"/>
      <c r="J48" s="7" t="s">
        <v>127</v>
      </c>
    </row>
    <row r="49" spans="1:10" ht="16" x14ac:dyDescent="0.2">
      <c r="A49" t="s">
        <v>10</v>
      </c>
      <c r="B49" s="3">
        <v>44215</v>
      </c>
      <c r="C49">
        <v>4097</v>
      </c>
      <c r="D49" s="6">
        <v>10</v>
      </c>
      <c r="F49" s="6">
        <f t="shared" si="0"/>
        <v>6726.92</v>
      </c>
      <c r="G49" s="83" t="s">
        <v>9</v>
      </c>
      <c r="H49" s="84"/>
      <c r="J49" s="7" t="s">
        <v>128</v>
      </c>
    </row>
    <row r="50" spans="1:10" ht="16" x14ac:dyDescent="0.2">
      <c r="A50" t="s">
        <v>10</v>
      </c>
      <c r="B50" s="3">
        <v>44215</v>
      </c>
      <c r="C50">
        <v>4097</v>
      </c>
      <c r="D50" s="6">
        <v>20</v>
      </c>
      <c r="F50" s="6">
        <f t="shared" si="0"/>
        <v>6746.92</v>
      </c>
      <c r="G50" s="83" t="s">
        <v>9</v>
      </c>
      <c r="H50" s="84"/>
      <c r="J50" s="7" t="s">
        <v>129</v>
      </c>
    </row>
    <row r="51" spans="1:10" ht="16" x14ac:dyDescent="0.2">
      <c r="A51" t="s">
        <v>10</v>
      </c>
      <c r="B51" s="3">
        <v>44215</v>
      </c>
      <c r="C51">
        <v>4097</v>
      </c>
      <c r="D51" s="6">
        <v>10</v>
      </c>
      <c r="F51" s="6">
        <f t="shared" si="0"/>
        <v>6756.92</v>
      </c>
      <c r="G51" s="83" t="s">
        <v>9</v>
      </c>
      <c r="H51" s="84"/>
      <c r="J51" s="7" t="s">
        <v>130</v>
      </c>
    </row>
    <row r="52" spans="1:10" ht="16" x14ac:dyDescent="0.2">
      <c r="A52" t="s">
        <v>10</v>
      </c>
      <c r="B52" s="3">
        <v>44215</v>
      </c>
      <c r="C52">
        <v>4097</v>
      </c>
      <c r="D52" s="6">
        <v>20</v>
      </c>
      <c r="F52" s="6">
        <f t="shared" si="0"/>
        <v>6776.92</v>
      </c>
      <c r="G52" s="83" t="s">
        <v>9</v>
      </c>
      <c r="H52" s="84"/>
      <c r="J52" s="7" t="s">
        <v>131</v>
      </c>
    </row>
    <row r="53" spans="1:10" ht="16" x14ac:dyDescent="0.2">
      <c r="A53" t="s">
        <v>10</v>
      </c>
      <c r="B53" s="3">
        <v>44216</v>
      </c>
      <c r="C53">
        <v>4097</v>
      </c>
      <c r="D53" s="6">
        <v>10</v>
      </c>
      <c r="F53" s="6">
        <f t="shared" si="0"/>
        <v>6786.92</v>
      </c>
      <c r="G53" s="83" t="s">
        <v>9</v>
      </c>
      <c r="H53" s="84"/>
      <c r="J53" s="7" t="s">
        <v>133</v>
      </c>
    </row>
    <row r="54" spans="1:10" ht="16" x14ac:dyDescent="0.2">
      <c r="A54" t="s">
        <v>10</v>
      </c>
      <c r="B54" s="3">
        <v>44216</v>
      </c>
      <c r="C54">
        <v>4097</v>
      </c>
      <c r="D54" s="6">
        <v>10</v>
      </c>
      <c r="F54" s="6">
        <f t="shared" si="0"/>
        <v>6796.92</v>
      </c>
      <c r="G54" s="83" t="s">
        <v>9</v>
      </c>
      <c r="H54" s="84"/>
      <c r="J54" s="7" t="s">
        <v>134</v>
      </c>
    </row>
    <row r="55" spans="1:10" ht="16" x14ac:dyDescent="0.2">
      <c r="A55" t="s">
        <v>10</v>
      </c>
      <c r="B55" s="3">
        <v>44216</v>
      </c>
      <c r="C55">
        <v>4097</v>
      </c>
      <c r="D55" s="6">
        <v>20</v>
      </c>
      <c r="F55" s="6">
        <f t="shared" si="0"/>
        <v>6816.92</v>
      </c>
      <c r="G55" s="83" t="s">
        <v>9</v>
      </c>
      <c r="H55" s="84"/>
      <c r="J55" s="7" t="s">
        <v>135</v>
      </c>
    </row>
    <row r="56" spans="1:10" ht="16" x14ac:dyDescent="0.2">
      <c r="A56" t="s">
        <v>10</v>
      </c>
      <c r="B56" s="3">
        <v>44216</v>
      </c>
      <c r="C56">
        <v>4097</v>
      </c>
      <c r="D56" s="6">
        <v>20</v>
      </c>
      <c r="F56" s="6">
        <f t="shared" si="0"/>
        <v>6836.92</v>
      </c>
      <c r="G56" s="83" t="s">
        <v>9</v>
      </c>
      <c r="H56" s="84"/>
      <c r="J56" s="7" t="s">
        <v>136</v>
      </c>
    </row>
    <row r="57" spans="1:10" ht="16" x14ac:dyDescent="0.2">
      <c r="A57" t="s">
        <v>10</v>
      </c>
      <c r="B57" s="3">
        <v>44216</v>
      </c>
      <c r="C57">
        <v>4097</v>
      </c>
      <c r="D57" s="6">
        <v>10</v>
      </c>
      <c r="F57" s="6">
        <f t="shared" si="0"/>
        <v>6846.92</v>
      </c>
      <c r="G57" s="83" t="s">
        <v>9</v>
      </c>
      <c r="H57" s="84"/>
      <c r="J57" s="7" t="s">
        <v>137</v>
      </c>
    </row>
    <row r="58" spans="1:10" ht="16" x14ac:dyDescent="0.2">
      <c r="A58" t="s">
        <v>10</v>
      </c>
      <c r="B58" s="3">
        <v>44216</v>
      </c>
      <c r="C58">
        <v>4097</v>
      </c>
      <c r="D58" s="6">
        <v>10</v>
      </c>
      <c r="F58" s="6">
        <f t="shared" si="0"/>
        <v>6856.92</v>
      </c>
      <c r="G58" s="83" t="s">
        <v>9</v>
      </c>
      <c r="H58" s="84"/>
      <c r="J58" s="7" t="s">
        <v>138</v>
      </c>
    </row>
    <row r="59" spans="1:10" ht="16" x14ac:dyDescent="0.2">
      <c r="A59" t="s">
        <v>10</v>
      </c>
      <c r="B59" s="3">
        <v>44216</v>
      </c>
      <c r="C59">
        <v>4097</v>
      </c>
      <c r="D59" s="6">
        <v>10</v>
      </c>
      <c r="F59" s="6">
        <f t="shared" si="0"/>
        <v>6866.92</v>
      </c>
      <c r="G59" s="83" t="s">
        <v>9</v>
      </c>
      <c r="H59" s="84"/>
      <c r="J59" s="7" t="s">
        <v>139</v>
      </c>
    </row>
    <row r="60" spans="1:10" ht="16" x14ac:dyDescent="0.2">
      <c r="A60" t="s">
        <v>10</v>
      </c>
      <c r="B60" s="3">
        <v>44216</v>
      </c>
      <c r="C60">
        <v>4097</v>
      </c>
      <c r="D60" s="6">
        <v>10</v>
      </c>
      <c r="F60" s="6">
        <f t="shared" si="0"/>
        <v>6876.92</v>
      </c>
      <c r="G60" s="83" t="s">
        <v>9</v>
      </c>
      <c r="H60" s="84"/>
      <c r="J60" s="7" t="s">
        <v>140</v>
      </c>
    </row>
    <row r="61" spans="1:10" ht="16" x14ac:dyDescent="0.2">
      <c r="A61">
        <v>1076</v>
      </c>
      <c r="B61" s="3">
        <v>44216</v>
      </c>
      <c r="C61">
        <v>5170</v>
      </c>
      <c r="E61" s="6">
        <v>21.43</v>
      </c>
      <c r="F61" s="6">
        <f t="shared" si="0"/>
        <v>6855.49</v>
      </c>
      <c r="G61" s="83"/>
      <c r="H61" s="84" t="s">
        <v>9</v>
      </c>
      <c r="J61" s="7" t="s">
        <v>132</v>
      </c>
    </row>
    <row r="62" spans="1:10" ht="16" x14ac:dyDescent="0.2">
      <c r="A62" t="s">
        <v>90</v>
      </c>
      <c r="B62" s="3">
        <v>44216</v>
      </c>
      <c r="C62">
        <v>4000</v>
      </c>
      <c r="D62" s="6">
        <v>1000</v>
      </c>
      <c r="F62" s="6">
        <f t="shared" si="0"/>
        <v>7855.49</v>
      </c>
      <c r="G62" s="83" t="s">
        <v>9</v>
      </c>
      <c r="H62" s="84"/>
      <c r="J62" s="7" t="s">
        <v>238</v>
      </c>
    </row>
    <row r="63" spans="1:10" ht="16" x14ac:dyDescent="0.2">
      <c r="A63" t="s">
        <v>10</v>
      </c>
      <c r="B63" s="3">
        <v>44217</v>
      </c>
      <c r="C63">
        <v>4097</v>
      </c>
      <c r="D63" s="6">
        <v>10</v>
      </c>
      <c r="F63" s="6">
        <f t="shared" si="0"/>
        <v>7865.49</v>
      </c>
      <c r="G63" s="83" t="s">
        <v>9</v>
      </c>
      <c r="H63" s="84"/>
      <c r="J63" s="7" t="s">
        <v>141</v>
      </c>
    </row>
    <row r="64" spans="1:10" ht="16" x14ac:dyDescent="0.2">
      <c r="A64" t="s">
        <v>10</v>
      </c>
      <c r="B64" s="3">
        <v>44217</v>
      </c>
      <c r="C64">
        <v>4097</v>
      </c>
      <c r="D64" s="6">
        <v>10</v>
      </c>
      <c r="F64" s="6">
        <f t="shared" si="0"/>
        <v>7875.49</v>
      </c>
      <c r="G64" s="83" t="s">
        <v>9</v>
      </c>
      <c r="H64" s="84"/>
      <c r="J64" s="7" t="s">
        <v>142</v>
      </c>
    </row>
    <row r="65" spans="1:10" ht="16" x14ac:dyDescent="0.2">
      <c r="A65" t="s">
        <v>10</v>
      </c>
      <c r="B65" s="3">
        <v>44217</v>
      </c>
      <c r="C65">
        <v>4097</v>
      </c>
      <c r="D65" s="6">
        <v>10</v>
      </c>
      <c r="F65" s="6">
        <f t="shared" si="0"/>
        <v>7885.49</v>
      </c>
      <c r="G65" s="83" t="s">
        <v>9</v>
      </c>
      <c r="H65" s="84"/>
      <c r="J65" s="7" t="s">
        <v>143</v>
      </c>
    </row>
    <row r="66" spans="1:10" ht="16" x14ac:dyDescent="0.2">
      <c r="A66" t="s">
        <v>10</v>
      </c>
      <c r="B66" s="3">
        <v>44217</v>
      </c>
      <c r="C66">
        <v>4097</v>
      </c>
      <c r="D66" s="6">
        <v>10</v>
      </c>
      <c r="F66" s="6">
        <f t="shared" si="0"/>
        <v>7895.49</v>
      </c>
      <c r="G66" s="83" t="s">
        <v>9</v>
      </c>
      <c r="H66" s="84"/>
      <c r="J66" s="7" t="s">
        <v>144</v>
      </c>
    </row>
    <row r="67" spans="1:10" ht="16" x14ac:dyDescent="0.2">
      <c r="A67" t="s">
        <v>10</v>
      </c>
      <c r="B67" s="3">
        <v>44217</v>
      </c>
      <c r="C67">
        <v>4097</v>
      </c>
      <c r="D67" s="6">
        <v>20</v>
      </c>
      <c r="F67" s="6">
        <f t="shared" si="0"/>
        <v>7915.49</v>
      </c>
      <c r="G67" s="83" t="s">
        <v>9</v>
      </c>
      <c r="H67" s="84"/>
      <c r="J67" s="7" t="s">
        <v>145</v>
      </c>
    </row>
    <row r="68" spans="1:10" ht="16" x14ac:dyDescent="0.2">
      <c r="A68" t="s">
        <v>10</v>
      </c>
      <c r="B68" s="3">
        <v>44217</v>
      </c>
      <c r="C68">
        <v>4097</v>
      </c>
      <c r="D68" s="6">
        <v>10</v>
      </c>
      <c r="F68" s="6">
        <f t="shared" si="0"/>
        <v>7925.49</v>
      </c>
      <c r="G68" s="83" t="s">
        <v>9</v>
      </c>
      <c r="H68" s="84"/>
      <c r="J68" s="7" t="s">
        <v>146</v>
      </c>
    </row>
    <row r="69" spans="1:10" ht="16" x14ac:dyDescent="0.2">
      <c r="A69" t="s">
        <v>10</v>
      </c>
      <c r="B69" s="3">
        <v>44217</v>
      </c>
      <c r="C69">
        <v>4097</v>
      </c>
      <c r="D69" s="6">
        <v>10</v>
      </c>
      <c r="F69" s="6">
        <f t="shared" si="0"/>
        <v>7935.49</v>
      </c>
      <c r="G69" s="83" t="s">
        <v>9</v>
      </c>
      <c r="H69" s="84"/>
      <c r="J69" s="7" t="s">
        <v>147</v>
      </c>
    </row>
    <row r="70" spans="1:10" ht="16" x14ac:dyDescent="0.2">
      <c r="A70" t="s">
        <v>10</v>
      </c>
      <c r="B70" s="3">
        <v>44217</v>
      </c>
      <c r="C70">
        <v>4097</v>
      </c>
      <c r="D70" s="6">
        <v>20</v>
      </c>
      <c r="F70" s="6">
        <f t="shared" si="0"/>
        <v>7955.49</v>
      </c>
      <c r="G70" s="83" t="s">
        <v>9</v>
      </c>
      <c r="H70" s="84"/>
      <c r="J70" s="7" t="s">
        <v>148</v>
      </c>
    </row>
    <row r="71" spans="1:10" ht="16" x14ac:dyDescent="0.2">
      <c r="A71" t="s">
        <v>10</v>
      </c>
      <c r="B71" s="3">
        <v>44217</v>
      </c>
      <c r="C71">
        <v>4097</v>
      </c>
      <c r="D71" s="6">
        <v>10</v>
      </c>
      <c r="F71" s="6">
        <f t="shared" ref="F71:F135" si="1">SUM(F70,D71,-E71)</f>
        <v>7965.49</v>
      </c>
      <c r="G71" s="83" t="s">
        <v>9</v>
      </c>
      <c r="H71" s="84"/>
      <c r="J71" s="7" t="s">
        <v>149</v>
      </c>
    </row>
    <row r="72" spans="1:10" ht="16" x14ac:dyDescent="0.2">
      <c r="A72" t="s">
        <v>10</v>
      </c>
      <c r="B72" s="3">
        <v>44217</v>
      </c>
      <c r="C72">
        <v>4097</v>
      </c>
      <c r="D72" s="6">
        <v>10</v>
      </c>
      <c r="F72" s="6">
        <f t="shared" si="1"/>
        <v>7975.49</v>
      </c>
      <c r="G72" s="83" t="s">
        <v>9</v>
      </c>
      <c r="H72" s="84"/>
      <c r="J72" s="7" t="s">
        <v>150</v>
      </c>
    </row>
    <row r="73" spans="1:10" ht="16" x14ac:dyDescent="0.2">
      <c r="A73" t="s">
        <v>10</v>
      </c>
      <c r="B73" s="3">
        <v>44217</v>
      </c>
      <c r="C73">
        <v>4097</v>
      </c>
      <c r="D73" s="6">
        <v>10</v>
      </c>
      <c r="F73" s="6">
        <f t="shared" si="1"/>
        <v>7985.49</v>
      </c>
      <c r="G73" s="83" t="s">
        <v>9</v>
      </c>
      <c r="H73" s="84"/>
      <c r="J73" s="7" t="s">
        <v>151</v>
      </c>
    </row>
    <row r="74" spans="1:10" ht="16" x14ac:dyDescent="0.2">
      <c r="A74" t="s">
        <v>10</v>
      </c>
      <c r="B74" s="3">
        <v>44217</v>
      </c>
      <c r="C74">
        <v>4097</v>
      </c>
      <c r="D74" s="6">
        <v>10</v>
      </c>
      <c r="F74" s="6">
        <f t="shared" si="1"/>
        <v>7995.49</v>
      </c>
      <c r="G74" s="83" t="s">
        <v>9</v>
      </c>
      <c r="H74" s="84"/>
      <c r="J74" s="7" t="s">
        <v>152</v>
      </c>
    </row>
    <row r="75" spans="1:10" ht="16" x14ac:dyDescent="0.2">
      <c r="A75" t="s">
        <v>10</v>
      </c>
      <c r="B75" s="3">
        <v>44218</v>
      </c>
      <c r="C75">
        <v>4097</v>
      </c>
      <c r="D75" s="6">
        <v>20</v>
      </c>
      <c r="F75" s="6">
        <f t="shared" si="1"/>
        <v>8015.49</v>
      </c>
      <c r="G75" s="83" t="s">
        <v>9</v>
      </c>
      <c r="H75" s="84"/>
      <c r="J75" s="7" t="s">
        <v>153</v>
      </c>
    </row>
    <row r="76" spans="1:10" ht="16" x14ac:dyDescent="0.2">
      <c r="A76" t="s">
        <v>10</v>
      </c>
      <c r="B76" s="3">
        <v>44218</v>
      </c>
      <c r="C76">
        <v>4097</v>
      </c>
      <c r="D76" s="6">
        <v>10</v>
      </c>
      <c r="F76" s="6">
        <f t="shared" si="1"/>
        <v>8025.49</v>
      </c>
      <c r="G76" s="83" t="s">
        <v>9</v>
      </c>
      <c r="H76" s="84"/>
      <c r="J76" s="7" t="s">
        <v>154</v>
      </c>
    </row>
    <row r="77" spans="1:10" ht="16" x14ac:dyDescent="0.2">
      <c r="A77" t="s">
        <v>10</v>
      </c>
      <c r="B77" s="3">
        <v>44218</v>
      </c>
      <c r="C77">
        <v>4097</v>
      </c>
      <c r="D77" s="6">
        <v>10</v>
      </c>
      <c r="F77" s="6">
        <f t="shared" si="1"/>
        <v>8035.49</v>
      </c>
      <c r="G77" s="83" t="s">
        <v>9</v>
      </c>
      <c r="H77" s="84"/>
      <c r="J77" s="7" t="s">
        <v>155</v>
      </c>
    </row>
    <row r="78" spans="1:10" ht="16" x14ac:dyDescent="0.2">
      <c r="A78" t="s">
        <v>10</v>
      </c>
      <c r="B78" s="3">
        <v>44218</v>
      </c>
      <c r="C78">
        <v>4097</v>
      </c>
      <c r="D78" s="6">
        <v>5</v>
      </c>
      <c r="F78" s="6">
        <f t="shared" si="1"/>
        <v>8040.49</v>
      </c>
      <c r="G78" s="83" t="s">
        <v>9</v>
      </c>
      <c r="H78" s="84"/>
      <c r="J78" s="7" t="s">
        <v>156</v>
      </c>
    </row>
    <row r="79" spans="1:10" ht="16" x14ac:dyDescent="0.2">
      <c r="A79" t="s">
        <v>10</v>
      </c>
      <c r="B79" s="3">
        <v>44218</v>
      </c>
      <c r="C79">
        <v>4097</v>
      </c>
      <c r="D79" s="6">
        <v>10</v>
      </c>
      <c r="F79" s="6">
        <f t="shared" si="1"/>
        <v>8050.49</v>
      </c>
      <c r="G79" s="83" t="s">
        <v>9</v>
      </c>
      <c r="H79" s="84"/>
      <c r="J79" s="7" t="s">
        <v>157</v>
      </c>
    </row>
    <row r="80" spans="1:10" ht="16" x14ac:dyDescent="0.2">
      <c r="A80" t="s">
        <v>10</v>
      </c>
      <c r="B80" s="3">
        <v>44218</v>
      </c>
      <c r="C80">
        <v>4097</v>
      </c>
      <c r="D80" s="6">
        <v>10</v>
      </c>
      <c r="F80" s="6">
        <f t="shared" si="1"/>
        <v>8060.49</v>
      </c>
      <c r="G80" s="83" t="s">
        <v>9</v>
      </c>
      <c r="H80" s="84"/>
      <c r="J80" s="7" t="s">
        <v>158</v>
      </c>
    </row>
    <row r="81" spans="1:10" ht="16" x14ac:dyDescent="0.2">
      <c r="A81" t="s">
        <v>10</v>
      </c>
      <c r="B81" s="3">
        <v>44218</v>
      </c>
      <c r="C81">
        <v>4097</v>
      </c>
      <c r="D81" s="6">
        <v>10</v>
      </c>
      <c r="F81" s="6">
        <f t="shared" si="1"/>
        <v>8070.49</v>
      </c>
      <c r="G81" s="83" t="s">
        <v>9</v>
      </c>
      <c r="H81" s="84"/>
      <c r="J81" s="7" t="s">
        <v>159</v>
      </c>
    </row>
    <row r="82" spans="1:10" ht="16" x14ac:dyDescent="0.2">
      <c r="A82" t="s">
        <v>10</v>
      </c>
      <c r="B82" s="3">
        <v>44218</v>
      </c>
      <c r="C82">
        <v>4097</v>
      </c>
      <c r="D82" s="6">
        <v>20</v>
      </c>
      <c r="F82" s="6">
        <f t="shared" si="1"/>
        <v>8090.49</v>
      </c>
      <c r="G82" s="83" t="s">
        <v>9</v>
      </c>
      <c r="H82" s="84"/>
      <c r="J82" s="7" t="s">
        <v>160</v>
      </c>
    </row>
    <row r="83" spans="1:10" ht="16" x14ac:dyDescent="0.2">
      <c r="A83" t="s">
        <v>10</v>
      </c>
      <c r="B83" s="3">
        <v>44218</v>
      </c>
      <c r="C83">
        <v>4097</v>
      </c>
      <c r="D83" s="6">
        <v>20</v>
      </c>
      <c r="F83" s="6">
        <f t="shared" si="1"/>
        <v>8110.49</v>
      </c>
      <c r="G83" s="83" t="s">
        <v>9</v>
      </c>
      <c r="H83" s="84"/>
      <c r="J83" s="7" t="s">
        <v>161</v>
      </c>
    </row>
    <row r="84" spans="1:10" ht="16" x14ac:dyDescent="0.2">
      <c r="A84" t="s">
        <v>10</v>
      </c>
      <c r="B84" s="3">
        <v>44218</v>
      </c>
      <c r="C84">
        <v>4097</v>
      </c>
      <c r="D84" s="6">
        <v>25</v>
      </c>
      <c r="F84" s="6">
        <f t="shared" si="1"/>
        <v>8135.49</v>
      </c>
      <c r="G84" s="83" t="s">
        <v>9</v>
      </c>
      <c r="H84" s="84"/>
      <c r="J84" s="7" t="s">
        <v>162</v>
      </c>
    </row>
    <row r="85" spans="1:10" ht="16" x14ac:dyDescent="0.2">
      <c r="A85">
        <v>1077</v>
      </c>
      <c r="B85" s="3">
        <v>44222</v>
      </c>
      <c r="C85">
        <v>5190</v>
      </c>
      <c r="E85" s="6">
        <v>24.75</v>
      </c>
      <c r="F85" s="6">
        <f t="shared" si="1"/>
        <v>8110.74</v>
      </c>
      <c r="G85" s="83"/>
      <c r="H85" s="84" t="s">
        <v>9</v>
      </c>
      <c r="J85" s="7" t="s">
        <v>163</v>
      </c>
    </row>
    <row r="86" spans="1:10" ht="16" x14ac:dyDescent="0.2">
      <c r="A86">
        <v>1078</v>
      </c>
      <c r="B86" s="3">
        <v>44222</v>
      </c>
      <c r="C86">
        <v>5030</v>
      </c>
      <c r="E86" s="6">
        <v>286</v>
      </c>
      <c r="F86" s="6">
        <f t="shared" si="1"/>
        <v>7824.74</v>
      </c>
      <c r="G86" s="83"/>
      <c r="H86" s="84" t="s">
        <v>9</v>
      </c>
      <c r="I86" s="9">
        <v>44230</v>
      </c>
      <c r="J86" s="7" t="s">
        <v>164</v>
      </c>
    </row>
    <row r="87" spans="1:10" s="102" customFormat="1" x14ac:dyDescent="0.2">
      <c r="B87" s="103"/>
      <c r="D87" s="104"/>
      <c r="E87" s="104"/>
      <c r="F87" s="6">
        <f t="shared" si="1"/>
        <v>7824.74</v>
      </c>
      <c r="G87" s="105"/>
      <c r="H87" s="106"/>
      <c r="I87" s="107"/>
      <c r="J87" s="108"/>
    </row>
    <row r="88" spans="1:10" ht="16" x14ac:dyDescent="0.2">
      <c r="A88" t="s">
        <v>168</v>
      </c>
      <c r="B88" s="3">
        <v>44229</v>
      </c>
      <c r="C88">
        <v>5220</v>
      </c>
      <c r="E88" s="6">
        <v>86</v>
      </c>
      <c r="F88" s="6">
        <f t="shared" si="1"/>
        <v>7738.74</v>
      </c>
      <c r="G88" s="83" t="s">
        <v>9</v>
      </c>
      <c r="H88" s="84"/>
      <c r="J88" s="7" t="s">
        <v>169</v>
      </c>
    </row>
    <row r="89" spans="1:10" ht="16" x14ac:dyDescent="0.2">
      <c r="A89" t="s">
        <v>10</v>
      </c>
      <c r="B89" s="3">
        <v>44228</v>
      </c>
      <c r="C89">
        <v>4000</v>
      </c>
      <c r="D89" s="6">
        <v>44</v>
      </c>
      <c r="F89" s="6">
        <f t="shared" si="1"/>
        <v>7782.74</v>
      </c>
      <c r="G89" s="83" t="s">
        <v>9</v>
      </c>
      <c r="H89" s="84"/>
      <c r="J89" s="7" t="s">
        <v>181</v>
      </c>
    </row>
    <row r="90" spans="1:10" ht="16" x14ac:dyDescent="0.2">
      <c r="A90" t="s">
        <v>10</v>
      </c>
      <c r="B90" s="3">
        <v>44228</v>
      </c>
      <c r="C90">
        <v>4000</v>
      </c>
      <c r="D90" s="6">
        <v>24</v>
      </c>
      <c r="F90" s="6">
        <f t="shared" si="1"/>
        <v>7806.74</v>
      </c>
      <c r="G90" s="83" t="s">
        <v>9</v>
      </c>
      <c r="H90" s="84"/>
      <c r="J90" s="7" t="s">
        <v>182</v>
      </c>
    </row>
    <row r="91" spans="1:10" ht="16" x14ac:dyDescent="0.2">
      <c r="A91" t="s">
        <v>10</v>
      </c>
      <c r="B91" s="3">
        <v>44229</v>
      </c>
      <c r="C91">
        <v>4000</v>
      </c>
      <c r="D91" s="6">
        <v>44</v>
      </c>
      <c r="F91" s="6">
        <f t="shared" si="1"/>
        <v>7850.74</v>
      </c>
      <c r="G91" s="83" t="s">
        <v>9</v>
      </c>
      <c r="H91" s="84"/>
      <c r="J91" s="7" t="s">
        <v>200</v>
      </c>
    </row>
    <row r="92" spans="1:10" ht="16" x14ac:dyDescent="0.2">
      <c r="A92" t="s">
        <v>10</v>
      </c>
      <c r="B92" s="3">
        <v>44229</v>
      </c>
      <c r="C92">
        <v>4000</v>
      </c>
      <c r="D92" s="6">
        <v>44</v>
      </c>
      <c r="F92" s="6">
        <f t="shared" si="1"/>
        <v>7894.74</v>
      </c>
      <c r="G92" s="83" t="s">
        <v>9</v>
      </c>
      <c r="H92" s="84"/>
      <c r="J92" s="7" t="s">
        <v>201</v>
      </c>
    </row>
    <row r="93" spans="1:10" ht="16" x14ac:dyDescent="0.2">
      <c r="A93" t="s">
        <v>10</v>
      </c>
      <c r="B93" s="3">
        <v>44229</v>
      </c>
      <c r="C93">
        <v>4000</v>
      </c>
      <c r="D93" s="6">
        <v>50</v>
      </c>
      <c r="F93" s="6">
        <f t="shared" si="1"/>
        <v>7944.74</v>
      </c>
      <c r="G93" s="83" t="s">
        <v>9</v>
      </c>
      <c r="H93" s="84"/>
      <c r="J93" s="7" t="s">
        <v>202</v>
      </c>
    </row>
    <row r="94" spans="1:10" ht="16" x14ac:dyDescent="0.2">
      <c r="A94" t="s">
        <v>10</v>
      </c>
      <c r="B94" s="3">
        <v>44229</v>
      </c>
      <c r="C94">
        <v>4000</v>
      </c>
      <c r="D94" s="6">
        <v>50</v>
      </c>
      <c r="F94" s="6">
        <f t="shared" si="1"/>
        <v>7994.74</v>
      </c>
      <c r="G94" s="83" t="s">
        <v>9</v>
      </c>
      <c r="H94" s="84"/>
      <c r="J94" s="7" t="s">
        <v>203</v>
      </c>
    </row>
    <row r="95" spans="1:10" ht="16" x14ac:dyDescent="0.2">
      <c r="A95" t="s">
        <v>21</v>
      </c>
      <c r="B95" s="3">
        <v>44228</v>
      </c>
      <c r="C95">
        <v>5000</v>
      </c>
      <c r="E95" s="6">
        <v>60.07</v>
      </c>
      <c r="F95" s="6">
        <f t="shared" si="1"/>
        <v>7934.67</v>
      </c>
      <c r="G95" s="83"/>
      <c r="H95" s="84" t="s">
        <v>9</v>
      </c>
      <c r="J95" s="7" t="s">
        <v>253</v>
      </c>
    </row>
    <row r="96" spans="1:10" ht="16" x14ac:dyDescent="0.2">
      <c r="A96" t="s">
        <v>10</v>
      </c>
      <c r="B96" s="3">
        <v>44229</v>
      </c>
      <c r="C96">
        <v>4000</v>
      </c>
      <c r="D96" s="6">
        <v>44</v>
      </c>
      <c r="F96" s="6">
        <f t="shared" si="1"/>
        <v>7978.67</v>
      </c>
      <c r="G96" s="83" t="s">
        <v>9</v>
      </c>
      <c r="H96" s="84"/>
      <c r="J96" s="7" t="s">
        <v>199</v>
      </c>
    </row>
    <row r="97" spans="1:10" ht="16" x14ac:dyDescent="0.2">
      <c r="A97" t="s">
        <v>10</v>
      </c>
      <c r="B97" s="3">
        <v>44235</v>
      </c>
      <c r="C97">
        <v>4000</v>
      </c>
      <c r="D97" s="6">
        <v>80</v>
      </c>
      <c r="F97" s="6">
        <f t="shared" si="1"/>
        <v>8058.67</v>
      </c>
      <c r="G97" s="83" t="s">
        <v>9</v>
      </c>
      <c r="H97" s="84"/>
      <c r="J97" s="7" t="s">
        <v>240</v>
      </c>
    </row>
    <row r="98" spans="1:10" ht="16" x14ac:dyDescent="0.2">
      <c r="A98" t="s">
        <v>90</v>
      </c>
      <c r="B98" s="3">
        <v>44236</v>
      </c>
      <c r="C98">
        <v>4000</v>
      </c>
      <c r="D98" s="6">
        <v>44</v>
      </c>
      <c r="F98" s="6">
        <f t="shared" si="1"/>
        <v>8102.67</v>
      </c>
      <c r="G98" s="83" t="s">
        <v>9</v>
      </c>
      <c r="H98" s="84"/>
      <c r="J98" s="7" t="s">
        <v>248</v>
      </c>
    </row>
    <row r="99" spans="1:10" ht="16" x14ac:dyDescent="0.2">
      <c r="A99" t="s">
        <v>10</v>
      </c>
      <c r="B99" s="3">
        <v>44239</v>
      </c>
      <c r="C99">
        <v>4097</v>
      </c>
      <c r="D99" s="6">
        <v>5</v>
      </c>
      <c r="F99" s="6">
        <f t="shared" si="1"/>
        <v>8107.67</v>
      </c>
      <c r="G99" s="83" t="s">
        <v>9</v>
      </c>
      <c r="H99" s="84"/>
      <c r="J99" s="7" t="s">
        <v>254</v>
      </c>
    </row>
    <row r="100" spans="1:10" ht="16" x14ac:dyDescent="0.2">
      <c r="A100" t="s">
        <v>10</v>
      </c>
      <c r="B100" s="3">
        <v>44239</v>
      </c>
      <c r="C100">
        <v>4000</v>
      </c>
      <c r="D100" s="6">
        <v>44</v>
      </c>
      <c r="F100" s="6">
        <f t="shared" si="1"/>
        <v>8151.67</v>
      </c>
      <c r="G100" s="83" t="s">
        <v>9</v>
      </c>
      <c r="H100" s="84"/>
      <c r="J100" s="7" t="s">
        <v>252</v>
      </c>
    </row>
    <row r="101" spans="1:10" ht="16" x14ac:dyDescent="0.2">
      <c r="A101" t="s">
        <v>249</v>
      </c>
      <c r="B101" s="3">
        <v>44239</v>
      </c>
      <c r="C101">
        <v>5260</v>
      </c>
      <c r="E101" s="6">
        <v>78.349999999999994</v>
      </c>
      <c r="F101" s="6">
        <f t="shared" si="1"/>
        <v>8073.32</v>
      </c>
      <c r="G101" s="83"/>
      <c r="H101" s="84" t="s">
        <v>9</v>
      </c>
      <c r="J101" s="7" t="s">
        <v>250</v>
      </c>
    </row>
    <row r="102" spans="1:10" ht="16" x14ac:dyDescent="0.2">
      <c r="A102" t="s">
        <v>249</v>
      </c>
      <c r="B102" s="3">
        <v>44239</v>
      </c>
      <c r="C102">
        <v>5260</v>
      </c>
      <c r="E102" s="6">
        <v>78.349999999999994</v>
      </c>
      <c r="F102" s="6">
        <f t="shared" si="1"/>
        <v>7994.9699999999993</v>
      </c>
      <c r="G102" s="83"/>
      <c r="H102" s="84" t="s">
        <v>9</v>
      </c>
      <c r="J102" s="7" t="s">
        <v>251</v>
      </c>
    </row>
    <row r="103" spans="1:10" ht="16" x14ac:dyDescent="0.2">
      <c r="A103" t="s">
        <v>10</v>
      </c>
      <c r="B103" s="3">
        <v>44243</v>
      </c>
      <c r="C103">
        <v>4097</v>
      </c>
      <c r="D103" s="6">
        <v>5</v>
      </c>
      <c r="F103" s="6">
        <f t="shared" si="1"/>
        <v>7999.9699999999993</v>
      </c>
      <c r="G103" s="83" t="s">
        <v>9</v>
      </c>
      <c r="H103" s="84"/>
      <c r="J103" s="7" t="s">
        <v>255</v>
      </c>
    </row>
    <row r="104" spans="1:10" ht="16" x14ac:dyDescent="0.2">
      <c r="A104" t="s">
        <v>10</v>
      </c>
      <c r="B104" s="3">
        <v>44243</v>
      </c>
      <c r="C104">
        <v>4097</v>
      </c>
      <c r="D104" s="6">
        <v>5</v>
      </c>
      <c r="F104" s="6">
        <f t="shared" si="1"/>
        <v>8004.9699999999993</v>
      </c>
      <c r="G104" s="83" t="s">
        <v>9</v>
      </c>
      <c r="H104" s="84"/>
      <c r="J104" s="7" t="s">
        <v>256</v>
      </c>
    </row>
    <row r="105" spans="1:10" ht="16" x14ac:dyDescent="0.2">
      <c r="A105" t="s">
        <v>10</v>
      </c>
      <c r="B105" s="3">
        <v>44244</v>
      </c>
      <c r="C105">
        <v>4097</v>
      </c>
      <c r="D105" s="6">
        <v>5</v>
      </c>
      <c r="F105" s="6">
        <f t="shared" si="1"/>
        <v>8009.9699999999993</v>
      </c>
      <c r="G105" s="83" t="s">
        <v>9</v>
      </c>
      <c r="H105" s="84"/>
      <c r="J105" s="7" t="s">
        <v>258</v>
      </c>
    </row>
    <row r="106" spans="1:10" ht="16" x14ac:dyDescent="0.2">
      <c r="A106" t="s">
        <v>257</v>
      </c>
      <c r="B106" s="3">
        <v>44244</v>
      </c>
      <c r="C106">
        <v>4097</v>
      </c>
      <c r="D106" s="6">
        <v>5</v>
      </c>
      <c r="F106" s="6">
        <f t="shared" si="1"/>
        <v>8014.9699999999993</v>
      </c>
      <c r="G106" s="83" t="s">
        <v>9</v>
      </c>
      <c r="H106" s="84"/>
      <c r="J106" s="7" t="s">
        <v>259</v>
      </c>
    </row>
    <row r="107" spans="1:10" ht="16" x14ac:dyDescent="0.2">
      <c r="A107" t="s">
        <v>10</v>
      </c>
      <c r="B107" s="3">
        <v>44245</v>
      </c>
      <c r="C107">
        <v>4097</v>
      </c>
      <c r="D107" s="6">
        <v>10</v>
      </c>
      <c r="F107" s="6">
        <f t="shared" si="1"/>
        <v>8024.9699999999993</v>
      </c>
      <c r="G107" s="83" t="s">
        <v>9</v>
      </c>
      <c r="H107" s="84"/>
      <c r="J107" s="7" t="s">
        <v>260</v>
      </c>
    </row>
    <row r="108" spans="1:10" ht="16" x14ac:dyDescent="0.2">
      <c r="A108" t="s">
        <v>10</v>
      </c>
      <c r="B108" s="3">
        <v>44245</v>
      </c>
      <c r="C108">
        <v>4097</v>
      </c>
      <c r="D108" s="6">
        <v>5</v>
      </c>
      <c r="F108" s="6">
        <f t="shared" si="1"/>
        <v>8029.9699999999993</v>
      </c>
      <c r="G108" s="83" t="s">
        <v>9</v>
      </c>
      <c r="H108" s="84"/>
      <c r="J108" s="7" t="s">
        <v>262</v>
      </c>
    </row>
    <row r="109" spans="1:10" ht="16" x14ac:dyDescent="0.2">
      <c r="A109" t="s">
        <v>10</v>
      </c>
      <c r="B109" s="3">
        <v>44246</v>
      </c>
      <c r="C109">
        <v>4097</v>
      </c>
      <c r="D109" s="6">
        <v>5</v>
      </c>
      <c r="F109" s="6">
        <f t="shared" si="1"/>
        <v>8034.9699999999993</v>
      </c>
      <c r="G109" s="83" t="s">
        <v>9</v>
      </c>
      <c r="H109" s="84"/>
      <c r="J109" s="7" t="s">
        <v>263</v>
      </c>
    </row>
    <row r="110" spans="1:10" ht="16" x14ac:dyDescent="0.2">
      <c r="A110" t="s">
        <v>10</v>
      </c>
      <c r="B110" s="3">
        <v>44246</v>
      </c>
      <c r="C110">
        <v>4097</v>
      </c>
      <c r="D110" s="6">
        <v>10</v>
      </c>
      <c r="F110" s="6">
        <f t="shared" si="1"/>
        <v>8044.9699999999993</v>
      </c>
      <c r="G110" s="83" t="s">
        <v>9</v>
      </c>
      <c r="H110" s="84"/>
      <c r="J110" s="7" t="s">
        <v>264</v>
      </c>
    </row>
    <row r="111" spans="1:10" ht="16" x14ac:dyDescent="0.2">
      <c r="A111" t="s">
        <v>10</v>
      </c>
      <c r="B111" s="3">
        <v>44249</v>
      </c>
      <c r="C111">
        <v>4097</v>
      </c>
      <c r="D111" s="6">
        <v>5</v>
      </c>
      <c r="F111" s="6">
        <f t="shared" si="1"/>
        <v>8049.9699999999993</v>
      </c>
      <c r="G111" s="83" t="s">
        <v>9</v>
      </c>
      <c r="H111" s="84"/>
      <c r="J111" s="7" t="s">
        <v>261</v>
      </c>
    </row>
    <row r="112" spans="1:10" ht="16" x14ac:dyDescent="0.2">
      <c r="A112" t="s">
        <v>10</v>
      </c>
      <c r="B112" s="3">
        <v>44252</v>
      </c>
      <c r="C112">
        <v>4000</v>
      </c>
      <c r="D112" s="6">
        <v>50</v>
      </c>
      <c r="F112" s="6">
        <f t="shared" si="1"/>
        <v>8099.9699999999993</v>
      </c>
      <c r="G112" s="83" t="s">
        <v>9</v>
      </c>
      <c r="H112" s="84"/>
      <c r="J112" s="7" t="s">
        <v>268</v>
      </c>
    </row>
    <row r="113" spans="1:10" ht="16" x14ac:dyDescent="0.2">
      <c r="A113">
        <v>1079</v>
      </c>
      <c r="B113" s="3">
        <v>44252</v>
      </c>
      <c r="C113">
        <v>5030</v>
      </c>
      <c r="E113" s="6">
        <v>176</v>
      </c>
      <c r="F113" s="6">
        <f t="shared" si="1"/>
        <v>7923.9699999999993</v>
      </c>
      <c r="G113" s="83" t="s">
        <v>9</v>
      </c>
      <c r="H113" s="84"/>
      <c r="I113" s="9">
        <v>44257</v>
      </c>
      <c r="J113" s="7" t="s">
        <v>266</v>
      </c>
    </row>
    <row r="114" spans="1:10" s="102" customFormat="1" x14ac:dyDescent="0.2">
      <c r="B114" s="103"/>
      <c r="D114" s="104"/>
      <c r="E114" s="104"/>
      <c r="F114" s="104">
        <f t="shared" si="1"/>
        <v>7923.9699999999993</v>
      </c>
      <c r="G114" s="105"/>
      <c r="H114" s="106"/>
      <c r="I114" s="107"/>
    </row>
    <row r="115" spans="1:10" ht="16" x14ac:dyDescent="0.2">
      <c r="A115" t="s">
        <v>10</v>
      </c>
      <c r="B115" s="3">
        <v>44256</v>
      </c>
      <c r="C115">
        <v>5000</v>
      </c>
      <c r="E115" s="6">
        <v>18.63</v>
      </c>
      <c r="F115" s="6">
        <f t="shared" si="1"/>
        <v>7905.3399999999992</v>
      </c>
      <c r="G115" s="83"/>
      <c r="H115" s="84" t="s">
        <v>9</v>
      </c>
      <c r="J115" s="7" t="s">
        <v>267</v>
      </c>
    </row>
    <row r="116" spans="1:10" ht="16" x14ac:dyDescent="0.2">
      <c r="A116" t="s">
        <v>21</v>
      </c>
      <c r="B116" s="3">
        <v>44257</v>
      </c>
      <c r="C116">
        <v>5220</v>
      </c>
      <c r="E116" s="6">
        <v>86</v>
      </c>
      <c r="F116" s="6">
        <f t="shared" si="1"/>
        <v>7819.3399999999992</v>
      </c>
      <c r="G116" s="83"/>
      <c r="H116" s="84" t="s">
        <v>9</v>
      </c>
      <c r="J116" s="7" t="s">
        <v>22</v>
      </c>
    </row>
    <row r="117" spans="1:10" ht="16" x14ac:dyDescent="0.2">
      <c r="A117" t="s">
        <v>90</v>
      </c>
      <c r="B117" s="3">
        <v>44259</v>
      </c>
      <c r="C117">
        <v>4000</v>
      </c>
      <c r="D117" s="6">
        <v>50</v>
      </c>
      <c r="F117" s="6">
        <f t="shared" si="1"/>
        <v>7869.3399999999992</v>
      </c>
      <c r="G117" s="83" t="s">
        <v>9</v>
      </c>
      <c r="H117" s="84"/>
      <c r="J117" s="7" t="s">
        <v>269</v>
      </c>
    </row>
    <row r="118" spans="1:10" ht="16" x14ac:dyDescent="0.2">
      <c r="A118" t="s">
        <v>10</v>
      </c>
      <c r="B118" s="3">
        <v>44264</v>
      </c>
      <c r="C118">
        <v>4000</v>
      </c>
      <c r="D118" s="6">
        <v>50</v>
      </c>
      <c r="F118" s="6">
        <f t="shared" si="1"/>
        <v>7919.3399999999992</v>
      </c>
      <c r="G118" s="83" t="s">
        <v>9</v>
      </c>
      <c r="H118" s="84"/>
      <c r="J118" s="7" t="s">
        <v>274</v>
      </c>
    </row>
    <row r="119" spans="1:10" ht="16" x14ac:dyDescent="0.2">
      <c r="A119" t="s">
        <v>10</v>
      </c>
      <c r="B119" s="3">
        <v>44271</v>
      </c>
      <c r="C119">
        <v>4000</v>
      </c>
      <c r="D119" s="6">
        <v>44</v>
      </c>
      <c r="F119" s="6">
        <f t="shared" si="1"/>
        <v>7963.3399999999992</v>
      </c>
      <c r="G119" s="83" t="s">
        <v>9</v>
      </c>
      <c r="H119" s="84"/>
      <c r="J119" s="7" t="s">
        <v>270</v>
      </c>
    </row>
    <row r="120" spans="1:10" ht="16" x14ac:dyDescent="0.2">
      <c r="A120" t="s">
        <v>90</v>
      </c>
      <c r="B120" s="3">
        <v>44274</v>
      </c>
      <c r="C120">
        <v>4000</v>
      </c>
      <c r="D120" s="6">
        <v>44</v>
      </c>
      <c r="F120" s="6">
        <f t="shared" si="1"/>
        <v>8007.3399999999992</v>
      </c>
      <c r="G120" s="83" t="s">
        <v>9</v>
      </c>
      <c r="H120" s="84"/>
      <c r="J120" s="7" t="s">
        <v>271</v>
      </c>
    </row>
    <row r="121" spans="1:10" ht="16" x14ac:dyDescent="0.2">
      <c r="A121" t="s">
        <v>272</v>
      </c>
      <c r="B121" s="3">
        <v>44278</v>
      </c>
      <c r="C121">
        <v>5000</v>
      </c>
      <c r="E121" s="6">
        <v>65</v>
      </c>
      <c r="F121" s="6">
        <f t="shared" si="1"/>
        <v>7942.3399999999992</v>
      </c>
      <c r="H121" t="s">
        <v>9</v>
      </c>
      <c r="I121" s="9">
        <v>44288</v>
      </c>
      <c r="J121" s="7" t="s">
        <v>273</v>
      </c>
    </row>
    <row r="122" spans="1:10" s="102" customFormat="1" x14ac:dyDescent="0.2">
      <c r="B122" s="103"/>
      <c r="D122" s="104"/>
      <c r="E122" s="104"/>
      <c r="F122" s="104">
        <f t="shared" si="1"/>
        <v>7942.3399999999992</v>
      </c>
      <c r="G122" s="166"/>
      <c r="I122" s="107"/>
    </row>
    <row r="123" spans="1:10" ht="16" x14ac:dyDescent="0.2">
      <c r="A123" t="s">
        <v>10</v>
      </c>
      <c r="B123" s="3">
        <v>44288</v>
      </c>
      <c r="C123">
        <v>5000</v>
      </c>
      <c r="E123" s="6">
        <v>3.34</v>
      </c>
      <c r="F123" s="6">
        <f t="shared" si="1"/>
        <v>7938.9999999999991</v>
      </c>
      <c r="J123" s="7" t="s">
        <v>275</v>
      </c>
    </row>
    <row r="124" spans="1:10" ht="16" x14ac:dyDescent="0.2">
      <c r="A124" t="s">
        <v>21</v>
      </c>
      <c r="C124">
        <v>5220</v>
      </c>
      <c r="E124" s="6">
        <v>86</v>
      </c>
      <c r="F124" s="6">
        <f t="shared" si="1"/>
        <v>7852.9999999999991</v>
      </c>
      <c r="J124" s="7" t="s">
        <v>276</v>
      </c>
    </row>
    <row r="125" spans="1:10" ht="16" x14ac:dyDescent="0.2">
      <c r="A125">
        <v>1080</v>
      </c>
      <c r="C125">
        <v>5030</v>
      </c>
      <c r="E125" s="6">
        <v>110</v>
      </c>
      <c r="F125" s="6">
        <f t="shared" si="1"/>
        <v>7742.9999999999991</v>
      </c>
      <c r="J125" s="7" t="s">
        <v>277</v>
      </c>
    </row>
    <row r="126" spans="1:10" x14ac:dyDescent="0.2">
      <c r="F126" s="6">
        <f t="shared" si="1"/>
        <v>7742.9999999999991</v>
      </c>
    </row>
    <row r="127" spans="1:10" x14ac:dyDescent="0.2">
      <c r="F127" s="6">
        <f t="shared" si="1"/>
        <v>7742.9999999999991</v>
      </c>
    </row>
    <row r="128" spans="1:10" x14ac:dyDescent="0.2">
      <c r="F128" s="6">
        <f t="shared" si="1"/>
        <v>7742.9999999999991</v>
      </c>
    </row>
    <row r="129" spans="6:6" x14ac:dyDescent="0.2">
      <c r="F129" s="6">
        <f t="shared" si="1"/>
        <v>7742.9999999999991</v>
      </c>
    </row>
    <row r="130" spans="6:6" x14ac:dyDescent="0.2">
      <c r="F130" s="6">
        <f t="shared" si="1"/>
        <v>7742.9999999999991</v>
      </c>
    </row>
    <row r="131" spans="6:6" x14ac:dyDescent="0.2">
      <c r="F131" s="6">
        <f t="shared" si="1"/>
        <v>7742.9999999999991</v>
      </c>
    </row>
    <row r="132" spans="6:6" x14ac:dyDescent="0.2">
      <c r="F132" s="6">
        <f t="shared" si="1"/>
        <v>7742.9999999999991</v>
      </c>
    </row>
    <row r="133" spans="6:6" x14ac:dyDescent="0.2">
      <c r="F133" s="6">
        <f t="shared" si="1"/>
        <v>7742.9999999999991</v>
      </c>
    </row>
    <row r="134" spans="6:6" x14ac:dyDescent="0.2">
      <c r="F134" s="6">
        <f t="shared" si="1"/>
        <v>7742.9999999999991</v>
      </c>
    </row>
    <row r="135" spans="6:6" x14ac:dyDescent="0.2">
      <c r="F135" s="6">
        <f t="shared" si="1"/>
        <v>7742.9999999999991</v>
      </c>
    </row>
    <row r="136" spans="6:6" x14ac:dyDescent="0.2">
      <c r="F136" s="6">
        <f t="shared" ref="F136:F163" si="2">SUM(F135,D136,-E136)</f>
        <v>7742.9999999999991</v>
      </c>
    </row>
    <row r="137" spans="6:6" x14ac:dyDescent="0.2">
      <c r="F137" s="6">
        <f t="shared" si="2"/>
        <v>7742.9999999999991</v>
      </c>
    </row>
    <row r="138" spans="6:6" x14ac:dyDescent="0.2">
      <c r="F138" s="6">
        <f t="shared" si="2"/>
        <v>7742.9999999999991</v>
      </c>
    </row>
    <row r="139" spans="6:6" x14ac:dyDescent="0.2">
      <c r="F139" s="6">
        <f t="shared" si="2"/>
        <v>7742.9999999999991</v>
      </c>
    </row>
    <row r="140" spans="6:6" x14ac:dyDescent="0.2">
      <c r="F140" s="6">
        <f t="shared" si="2"/>
        <v>7742.9999999999991</v>
      </c>
    </row>
    <row r="141" spans="6:6" x14ac:dyDescent="0.2">
      <c r="F141" s="6">
        <f t="shared" si="2"/>
        <v>7742.9999999999991</v>
      </c>
    </row>
    <row r="142" spans="6:6" x14ac:dyDescent="0.2">
      <c r="F142" s="6">
        <f t="shared" si="2"/>
        <v>7742.9999999999991</v>
      </c>
    </row>
    <row r="143" spans="6:6" x14ac:dyDescent="0.2">
      <c r="F143" s="6">
        <f t="shared" si="2"/>
        <v>7742.9999999999991</v>
      </c>
    </row>
    <row r="144" spans="6:6" x14ac:dyDescent="0.2">
      <c r="F144" s="6">
        <f t="shared" si="2"/>
        <v>7742.9999999999991</v>
      </c>
    </row>
    <row r="145" spans="6:6" x14ac:dyDescent="0.2">
      <c r="F145" s="6">
        <f t="shared" si="2"/>
        <v>7742.9999999999991</v>
      </c>
    </row>
    <row r="146" spans="6:6" x14ac:dyDescent="0.2">
      <c r="F146" s="6">
        <f t="shared" si="2"/>
        <v>7742.9999999999991</v>
      </c>
    </row>
    <row r="147" spans="6:6" x14ac:dyDescent="0.2">
      <c r="F147" s="6">
        <f t="shared" si="2"/>
        <v>7742.9999999999991</v>
      </c>
    </row>
    <row r="148" spans="6:6" x14ac:dyDescent="0.2">
      <c r="F148" s="6">
        <f t="shared" si="2"/>
        <v>7742.9999999999991</v>
      </c>
    </row>
    <row r="149" spans="6:6" x14ac:dyDescent="0.2">
      <c r="F149" s="6">
        <f t="shared" si="2"/>
        <v>7742.9999999999991</v>
      </c>
    </row>
    <row r="150" spans="6:6" x14ac:dyDescent="0.2">
      <c r="F150" s="6">
        <f t="shared" si="2"/>
        <v>7742.9999999999991</v>
      </c>
    </row>
    <row r="151" spans="6:6" x14ac:dyDescent="0.2">
      <c r="F151" s="6">
        <f t="shared" si="2"/>
        <v>7742.9999999999991</v>
      </c>
    </row>
    <row r="152" spans="6:6" x14ac:dyDescent="0.2">
      <c r="F152" s="6">
        <f t="shared" si="2"/>
        <v>7742.9999999999991</v>
      </c>
    </row>
    <row r="153" spans="6:6" x14ac:dyDescent="0.2">
      <c r="F153" s="6">
        <f t="shared" si="2"/>
        <v>7742.9999999999991</v>
      </c>
    </row>
    <row r="154" spans="6:6" x14ac:dyDescent="0.2">
      <c r="F154" s="6">
        <f t="shared" si="2"/>
        <v>7742.9999999999991</v>
      </c>
    </row>
    <row r="155" spans="6:6" x14ac:dyDescent="0.2">
      <c r="F155" s="6">
        <f t="shared" si="2"/>
        <v>7742.9999999999991</v>
      </c>
    </row>
    <row r="156" spans="6:6" x14ac:dyDescent="0.2">
      <c r="F156" s="6">
        <f t="shared" si="2"/>
        <v>7742.9999999999991</v>
      </c>
    </row>
    <row r="157" spans="6:6" x14ac:dyDescent="0.2">
      <c r="F157" s="6">
        <f t="shared" si="2"/>
        <v>7742.9999999999991</v>
      </c>
    </row>
    <row r="158" spans="6:6" x14ac:dyDescent="0.2">
      <c r="F158" s="6">
        <f t="shared" si="2"/>
        <v>7742.9999999999991</v>
      </c>
    </row>
    <row r="159" spans="6:6" x14ac:dyDescent="0.2">
      <c r="F159" s="6">
        <f t="shared" si="2"/>
        <v>7742.9999999999991</v>
      </c>
    </row>
    <row r="160" spans="6:6" x14ac:dyDescent="0.2">
      <c r="F160" s="6">
        <f t="shared" si="2"/>
        <v>7742.9999999999991</v>
      </c>
    </row>
    <row r="161" spans="6:6" x14ac:dyDescent="0.2">
      <c r="F161" s="6">
        <f t="shared" si="2"/>
        <v>7742.9999999999991</v>
      </c>
    </row>
    <row r="162" spans="6:6" x14ac:dyDescent="0.2">
      <c r="F162" s="6">
        <f t="shared" si="2"/>
        <v>7742.9999999999991</v>
      </c>
    </row>
    <row r="163" spans="6:6" x14ac:dyDescent="0.2">
      <c r="F163" s="6">
        <f t="shared" si="2"/>
        <v>7742.9999999999991</v>
      </c>
    </row>
    <row r="164" spans="6:6" x14ac:dyDescent="0.2">
      <c r="F164" s="6">
        <f t="shared" ref="F164:F169" si="3">SUM(F163,D164,-E164)</f>
        <v>7742.9999999999991</v>
      </c>
    </row>
    <row r="165" spans="6:6" x14ac:dyDescent="0.2">
      <c r="F165" s="6">
        <f t="shared" si="3"/>
        <v>7742.9999999999991</v>
      </c>
    </row>
    <row r="166" spans="6:6" x14ac:dyDescent="0.2">
      <c r="F166" s="6">
        <f t="shared" si="3"/>
        <v>7742.9999999999991</v>
      </c>
    </row>
    <row r="167" spans="6:6" x14ac:dyDescent="0.2">
      <c r="F167" s="6">
        <f t="shared" si="3"/>
        <v>7742.9999999999991</v>
      </c>
    </row>
    <row r="168" spans="6:6" x14ac:dyDescent="0.2">
      <c r="F168" s="6">
        <f t="shared" si="3"/>
        <v>7742.9999999999991</v>
      </c>
    </row>
    <row r="169" spans="6:6" x14ac:dyDescent="0.2">
      <c r="F169" s="6">
        <f t="shared" si="3"/>
        <v>7742.9999999999991</v>
      </c>
    </row>
  </sheetData>
  <pageMargins left="0.25" right="0.25" top="0.75" bottom="0.75" header="0.3" footer="0.3"/>
  <pageSetup orientation="landscape" r:id="rId1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27E48-8640-46E2-A774-D68A2B0B63BC}">
  <dimension ref="A1:P119"/>
  <sheetViews>
    <sheetView topLeftCell="A26" workbookViewId="0">
      <selection activeCell="D37" sqref="D37"/>
    </sheetView>
  </sheetViews>
  <sheetFormatPr baseColWidth="10" defaultColWidth="8.83203125" defaultRowHeight="15" x14ac:dyDescent="0.2"/>
  <cols>
    <col min="1" max="1" width="8.83203125" style="111"/>
    <col min="2" max="2" width="26.5" style="76" customWidth="1"/>
    <col min="3" max="3" width="17.5" style="16" customWidth="1"/>
    <col min="4" max="4" width="13.1640625" customWidth="1"/>
    <col min="5" max="5" width="11.6640625" customWidth="1"/>
    <col min="6" max="6" width="12.33203125" customWidth="1"/>
    <col min="7" max="7" width="10.5" customWidth="1"/>
    <col min="8" max="8" width="10.1640625" customWidth="1"/>
    <col min="9" max="9" width="10.5" customWidth="1"/>
    <col min="10" max="10" width="8.83203125" style="4" customWidth="1"/>
    <col min="11" max="11" width="8.83203125" customWidth="1"/>
    <col min="12" max="12" width="11" customWidth="1"/>
    <col min="13" max="13" width="11.5" customWidth="1"/>
    <col min="14" max="14" width="10.6640625" style="4" customWidth="1"/>
    <col min="15" max="15" width="11" customWidth="1"/>
    <col min="16" max="16" width="12.33203125" customWidth="1"/>
  </cols>
  <sheetData>
    <row r="1" spans="1:16" s="20" customFormat="1" x14ac:dyDescent="0.2">
      <c r="A1" s="110"/>
      <c r="B1" s="73" t="s">
        <v>69</v>
      </c>
      <c r="C1" s="21"/>
      <c r="D1" s="20">
        <v>44561</v>
      </c>
      <c r="E1" s="20">
        <v>44530</v>
      </c>
      <c r="F1" s="20">
        <v>44500</v>
      </c>
      <c r="G1" s="20">
        <v>44469</v>
      </c>
      <c r="H1" s="20">
        <v>44439</v>
      </c>
      <c r="I1" s="20">
        <v>44408</v>
      </c>
      <c r="J1" s="20">
        <v>44377</v>
      </c>
      <c r="K1" s="20">
        <v>44347</v>
      </c>
      <c r="L1" s="20">
        <v>44316</v>
      </c>
      <c r="M1" s="20">
        <v>44286</v>
      </c>
      <c r="N1" s="20">
        <v>44255</v>
      </c>
      <c r="O1" s="20">
        <v>44227</v>
      </c>
      <c r="P1" s="20" t="s">
        <v>30</v>
      </c>
    </row>
    <row r="2" spans="1:16" x14ac:dyDescent="0.2">
      <c r="A2" s="110"/>
      <c r="B2" s="74" t="s">
        <v>31</v>
      </c>
      <c r="C2" s="14" t="s">
        <v>70</v>
      </c>
      <c r="D2" s="6"/>
      <c r="E2" s="6"/>
    </row>
    <row r="3" spans="1:16" s="11" customFormat="1" x14ac:dyDescent="0.2">
      <c r="A3" s="110">
        <v>4000</v>
      </c>
      <c r="B3" s="75" t="s">
        <v>243</v>
      </c>
      <c r="C3" s="15">
        <f>SUM(C4:C7)</f>
        <v>9500</v>
      </c>
      <c r="D3" s="18">
        <f>SUM(D4:D7)</f>
        <v>0</v>
      </c>
      <c r="E3" s="19">
        <f>SUM(E4+E5+E7)</f>
        <v>0</v>
      </c>
      <c r="F3" s="15">
        <f>SUM(F4:F7)</f>
        <v>0</v>
      </c>
      <c r="G3" s="15">
        <f>SUM(G4+G5+G7)</f>
        <v>0</v>
      </c>
      <c r="H3" s="15">
        <f t="shared" ref="H3:O3" si="0">SUM(H4:H7)</f>
        <v>0</v>
      </c>
      <c r="I3" s="15">
        <f t="shared" si="0"/>
        <v>0</v>
      </c>
      <c r="J3" s="69">
        <f t="shared" si="0"/>
        <v>0</v>
      </c>
      <c r="K3" s="15">
        <f t="shared" si="0"/>
        <v>0</v>
      </c>
      <c r="L3" s="15">
        <f t="shared" si="0"/>
        <v>0</v>
      </c>
      <c r="M3" s="15">
        <f t="shared" si="0"/>
        <v>188</v>
      </c>
      <c r="N3" s="15">
        <f t="shared" si="0"/>
        <v>474</v>
      </c>
      <c r="O3" s="15">
        <f t="shared" si="0"/>
        <v>1884</v>
      </c>
      <c r="P3" s="15">
        <f>SUM(D3:O3)</f>
        <v>2546</v>
      </c>
    </row>
    <row r="4" spans="1:16" x14ac:dyDescent="0.2">
      <c r="A4" s="110"/>
      <c r="B4" s="76" t="s">
        <v>171</v>
      </c>
      <c r="C4" s="16">
        <v>500</v>
      </c>
      <c r="D4" s="6"/>
      <c r="E4" s="6"/>
      <c r="F4" s="16"/>
      <c r="G4" s="16"/>
      <c r="H4" s="16"/>
      <c r="I4" s="16"/>
      <c r="J4" s="24"/>
      <c r="K4" s="16"/>
      <c r="L4" s="16"/>
      <c r="M4" s="16"/>
      <c r="N4" s="16">
        <v>24</v>
      </c>
      <c r="O4" s="16">
        <v>96</v>
      </c>
      <c r="P4" s="16">
        <f t="shared" ref="P4:P74" si="1">SUM(D4:O4)</f>
        <v>120</v>
      </c>
    </row>
    <row r="5" spans="1:16" x14ac:dyDescent="0.2">
      <c r="A5" s="110"/>
      <c r="B5" s="76" t="s">
        <v>172</v>
      </c>
      <c r="C5" s="16">
        <v>5000</v>
      </c>
      <c r="D5" s="6"/>
      <c r="E5" s="6"/>
      <c r="F5" s="16"/>
      <c r="G5" s="16"/>
      <c r="H5" s="16"/>
      <c r="I5" s="16"/>
      <c r="J5" s="24"/>
      <c r="K5" s="16"/>
      <c r="L5" s="16"/>
      <c r="M5" s="16">
        <v>176</v>
      </c>
      <c r="N5" s="16">
        <v>396</v>
      </c>
      <c r="O5" s="16">
        <v>704</v>
      </c>
      <c r="P5" s="16">
        <f t="shared" si="1"/>
        <v>1276</v>
      </c>
    </row>
    <row r="6" spans="1:16" x14ac:dyDescent="0.2">
      <c r="A6" s="110"/>
      <c r="B6" s="76" t="s">
        <v>33</v>
      </c>
      <c r="C6" s="16">
        <v>3000</v>
      </c>
      <c r="D6" s="6"/>
      <c r="E6" s="6"/>
      <c r="F6" s="16"/>
      <c r="G6" s="16"/>
      <c r="H6" s="16"/>
      <c r="I6" s="16"/>
      <c r="J6" s="24"/>
      <c r="K6" s="16"/>
      <c r="L6" s="16"/>
      <c r="M6" s="16">
        <v>12</v>
      </c>
      <c r="N6" s="16">
        <v>54</v>
      </c>
      <c r="O6" s="16">
        <v>84</v>
      </c>
      <c r="P6" s="16">
        <f t="shared" si="1"/>
        <v>150</v>
      </c>
    </row>
    <row r="7" spans="1:16" x14ac:dyDescent="0.2">
      <c r="A7" s="110"/>
      <c r="B7" s="76" t="s">
        <v>178</v>
      </c>
      <c r="C7" s="16">
        <v>1000</v>
      </c>
      <c r="D7" s="6"/>
      <c r="E7" s="6"/>
      <c r="F7" s="16"/>
      <c r="G7" s="16"/>
      <c r="H7" s="16"/>
      <c r="I7" s="16"/>
      <c r="J7" s="24"/>
      <c r="K7" s="16"/>
      <c r="L7" s="16"/>
      <c r="M7" s="16"/>
      <c r="N7" s="16"/>
      <c r="O7" s="16">
        <v>1000</v>
      </c>
      <c r="P7" s="16">
        <f>SUM(D7:O7)</f>
        <v>1000</v>
      </c>
    </row>
    <row r="8" spans="1:16" s="11" customFormat="1" x14ac:dyDescent="0.2">
      <c r="A8" s="110">
        <v>4096</v>
      </c>
      <c r="B8" s="75" t="s">
        <v>207</v>
      </c>
      <c r="C8" s="15">
        <f>SUM(C9,C15,C16,C17)</f>
        <v>20190</v>
      </c>
      <c r="D8" s="18">
        <f t="shared" ref="D8:N8" si="2">SUM(D9,D15:D17)</f>
        <v>0</v>
      </c>
      <c r="E8" s="19">
        <f t="shared" si="2"/>
        <v>0</v>
      </c>
      <c r="F8" s="15">
        <f t="shared" si="2"/>
        <v>0</v>
      </c>
      <c r="G8" s="15">
        <f t="shared" si="2"/>
        <v>0</v>
      </c>
      <c r="H8" s="15">
        <f t="shared" si="2"/>
        <v>0</v>
      </c>
      <c r="I8" s="15">
        <f t="shared" si="2"/>
        <v>0</v>
      </c>
      <c r="J8" s="69">
        <f t="shared" si="2"/>
        <v>0</v>
      </c>
      <c r="K8" s="15">
        <f t="shared" si="2"/>
        <v>0</v>
      </c>
      <c r="L8" s="15">
        <f t="shared" si="2"/>
        <v>0</v>
      </c>
      <c r="M8" s="15">
        <f t="shared" si="2"/>
        <v>0</v>
      </c>
      <c r="N8" s="15">
        <f t="shared" si="2"/>
        <v>0</v>
      </c>
      <c r="O8" s="15">
        <f>SUM(O9,O15,O16,O17)</f>
        <v>670</v>
      </c>
      <c r="P8" s="15">
        <f>SUM(D8:O8)</f>
        <v>670</v>
      </c>
    </row>
    <row r="9" spans="1:16" s="86" customFormat="1" x14ac:dyDescent="0.2">
      <c r="A9" s="110"/>
      <c r="B9" s="87" t="s">
        <v>187</v>
      </c>
      <c r="C9" s="88">
        <f t="shared" ref="C9:O9" si="3">SUM(C10:C14)</f>
        <v>17000</v>
      </c>
      <c r="D9" s="89">
        <f t="shared" si="3"/>
        <v>0</v>
      </c>
      <c r="E9" s="90">
        <f t="shared" si="3"/>
        <v>0</v>
      </c>
      <c r="F9" s="88">
        <f t="shared" si="3"/>
        <v>0</v>
      </c>
      <c r="G9" s="88">
        <f t="shared" si="3"/>
        <v>0</v>
      </c>
      <c r="H9" s="88">
        <f t="shared" si="3"/>
        <v>0</v>
      </c>
      <c r="I9" s="88">
        <f t="shared" si="3"/>
        <v>0</v>
      </c>
      <c r="J9" s="91">
        <f t="shared" si="3"/>
        <v>0</v>
      </c>
      <c r="K9" s="88">
        <f t="shared" si="3"/>
        <v>0</v>
      </c>
      <c r="L9" s="88">
        <f t="shared" si="3"/>
        <v>0</v>
      </c>
      <c r="M9" s="88">
        <f t="shared" si="3"/>
        <v>0</v>
      </c>
      <c r="N9" s="88">
        <f t="shared" si="3"/>
        <v>0</v>
      </c>
      <c r="O9" s="88">
        <f t="shared" si="3"/>
        <v>0</v>
      </c>
      <c r="P9" s="88">
        <f>SUM(D9:O9)</f>
        <v>0</v>
      </c>
    </row>
    <row r="10" spans="1:16" x14ac:dyDescent="0.2">
      <c r="A10" s="110"/>
      <c r="B10" s="76" t="s">
        <v>183</v>
      </c>
      <c r="C10" s="16">
        <v>10500</v>
      </c>
      <c r="D10" s="6"/>
      <c r="E10" s="6"/>
      <c r="F10" s="16"/>
      <c r="G10" s="16"/>
      <c r="H10" s="16"/>
      <c r="I10" s="16"/>
      <c r="J10" s="24"/>
      <c r="K10" s="16"/>
      <c r="L10" s="16"/>
      <c r="M10" s="16"/>
      <c r="N10" s="16"/>
      <c r="O10" s="16"/>
      <c r="P10" s="16">
        <f>SUM(D10:O10)</f>
        <v>0</v>
      </c>
    </row>
    <row r="11" spans="1:16" x14ac:dyDescent="0.2">
      <c r="A11" s="110"/>
      <c r="B11" s="76" t="s">
        <v>184</v>
      </c>
      <c r="D11" s="6"/>
      <c r="E11" s="6"/>
      <c r="F11" s="16"/>
      <c r="G11" s="16"/>
      <c r="H11" s="16"/>
      <c r="I11" s="16"/>
      <c r="J11" s="24"/>
      <c r="K11" s="16"/>
      <c r="L11" s="16"/>
      <c r="M11" s="16"/>
      <c r="N11" s="16"/>
      <c r="O11" s="16"/>
      <c r="P11" s="16">
        <f t="shared" si="1"/>
        <v>0</v>
      </c>
    </row>
    <row r="12" spans="1:16" x14ac:dyDescent="0.2">
      <c r="A12" s="110"/>
      <c r="B12" s="76" t="s">
        <v>185</v>
      </c>
      <c r="D12" s="6"/>
      <c r="E12" s="6"/>
      <c r="F12" s="16"/>
      <c r="G12" s="16"/>
      <c r="H12" s="16"/>
      <c r="I12" s="16"/>
      <c r="J12" s="24"/>
      <c r="K12" s="16"/>
      <c r="L12" s="16"/>
      <c r="M12" s="16"/>
      <c r="N12" s="16"/>
      <c r="O12" s="16"/>
      <c r="P12" s="16">
        <f t="shared" si="1"/>
        <v>0</v>
      </c>
    </row>
    <row r="13" spans="1:16" x14ac:dyDescent="0.2">
      <c r="A13" s="110"/>
      <c r="B13" s="114" t="s">
        <v>195</v>
      </c>
      <c r="C13" s="16">
        <v>1500</v>
      </c>
      <c r="D13" s="6"/>
      <c r="E13" s="6"/>
      <c r="F13" s="16"/>
      <c r="G13" s="16"/>
      <c r="H13" s="16"/>
      <c r="I13" s="16"/>
      <c r="J13" s="24"/>
      <c r="K13" s="16"/>
      <c r="L13" s="16"/>
      <c r="M13" s="16"/>
      <c r="N13" s="16"/>
      <c r="O13" s="16"/>
      <c r="P13" s="16">
        <f>SUM(D13:O13)</f>
        <v>0</v>
      </c>
    </row>
    <row r="14" spans="1:16" x14ac:dyDescent="0.2">
      <c r="A14" s="110">
        <v>4098</v>
      </c>
      <c r="B14" s="76" t="s">
        <v>186</v>
      </c>
      <c r="C14" s="16">
        <v>5000</v>
      </c>
      <c r="D14" s="6"/>
      <c r="E14" s="6"/>
      <c r="F14" s="16"/>
      <c r="G14" s="16"/>
      <c r="H14" s="16"/>
      <c r="I14" s="16"/>
      <c r="J14" s="24"/>
      <c r="K14" s="16"/>
      <c r="L14" s="16"/>
      <c r="M14" s="16"/>
      <c r="N14" s="16"/>
      <c r="O14" s="16"/>
      <c r="P14" s="16">
        <f>SUM(D14:O14)</f>
        <v>0</v>
      </c>
    </row>
    <row r="15" spans="1:16" s="92" customFormat="1" x14ac:dyDescent="0.2">
      <c r="A15" s="110"/>
      <c r="B15" s="93" t="s">
        <v>190</v>
      </c>
      <c r="C15" s="94">
        <v>690</v>
      </c>
      <c r="D15" s="95"/>
      <c r="E15" s="95"/>
      <c r="F15" s="94"/>
      <c r="G15" s="94"/>
      <c r="H15" s="94"/>
      <c r="I15" s="94"/>
      <c r="J15" s="96"/>
      <c r="K15" s="94"/>
      <c r="L15" s="94"/>
      <c r="M15" s="94"/>
      <c r="N15" s="94"/>
      <c r="O15" s="94">
        <v>670</v>
      </c>
      <c r="P15" s="94">
        <f>SUM(D15:O15)</f>
        <v>670</v>
      </c>
    </row>
    <row r="16" spans="1:16" s="97" customFormat="1" x14ac:dyDescent="0.2">
      <c r="A16" s="110"/>
      <c r="B16" s="98" t="s">
        <v>191</v>
      </c>
      <c r="C16" s="22">
        <v>500</v>
      </c>
      <c r="D16" s="99"/>
      <c r="E16" s="99"/>
      <c r="F16" s="22"/>
      <c r="G16" s="22"/>
      <c r="H16" s="22"/>
      <c r="I16" s="22"/>
      <c r="J16" s="71"/>
      <c r="K16" s="22"/>
      <c r="L16" s="22"/>
      <c r="M16" s="22"/>
      <c r="N16" s="22"/>
      <c r="O16" s="22"/>
      <c r="P16" s="22">
        <f>SUM(D16:O16)</f>
        <v>0</v>
      </c>
    </row>
    <row r="17" spans="1:16" s="31" customFormat="1" x14ac:dyDescent="0.2">
      <c r="A17" s="110"/>
      <c r="B17" s="80" t="s">
        <v>192</v>
      </c>
      <c r="C17" s="67">
        <v>2000</v>
      </c>
      <c r="D17" s="100"/>
      <c r="E17" s="100"/>
      <c r="F17" s="67"/>
      <c r="G17" s="67"/>
      <c r="H17" s="67"/>
      <c r="I17" s="67"/>
      <c r="J17" s="101"/>
      <c r="K17" s="67"/>
      <c r="L17" s="67"/>
      <c r="M17" s="67"/>
      <c r="N17" s="67"/>
      <c r="O17" s="67"/>
      <c r="P17" s="67">
        <f>SUM(D17:O17)</f>
        <v>0</v>
      </c>
    </row>
    <row r="18" spans="1:16" s="11" customFormat="1" x14ac:dyDescent="0.2">
      <c r="A18" s="110">
        <v>4097</v>
      </c>
      <c r="B18" s="75" t="s">
        <v>245</v>
      </c>
      <c r="C18" s="15">
        <f>SUM(C19:C28)</f>
        <v>900</v>
      </c>
      <c r="D18" s="19">
        <f t="shared" ref="D18:O18" si="4">SUM(D19:D27,D28:D29)</f>
        <v>0</v>
      </c>
      <c r="E18" s="19">
        <f t="shared" si="4"/>
        <v>0</v>
      </c>
      <c r="F18" s="15">
        <f t="shared" si="4"/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  <c r="J18" s="69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  <c r="N18" s="15">
        <f t="shared" si="4"/>
        <v>60</v>
      </c>
      <c r="O18" s="15">
        <f t="shared" si="4"/>
        <v>0</v>
      </c>
      <c r="P18" s="15">
        <f t="shared" si="1"/>
        <v>60</v>
      </c>
    </row>
    <row r="19" spans="1:16" x14ac:dyDescent="0.2">
      <c r="A19" s="110"/>
      <c r="B19" s="109" t="s">
        <v>34</v>
      </c>
      <c r="D19" s="6"/>
      <c r="E19" s="6"/>
      <c r="F19" s="16"/>
      <c r="G19" s="16"/>
      <c r="H19" s="16"/>
      <c r="I19" s="16"/>
      <c r="J19" s="24"/>
      <c r="K19" s="16"/>
      <c r="L19" s="16"/>
      <c r="M19" s="16"/>
      <c r="N19" s="16"/>
      <c r="O19" s="16"/>
      <c r="P19" s="16">
        <f t="shared" si="1"/>
        <v>0</v>
      </c>
    </row>
    <row r="20" spans="1:16" x14ac:dyDescent="0.2">
      <c r="A20" s="110"/>
      <c r="B20" s="109" t="s">
        <v>35</v>
      </c>
      <c r="D20" s="6"/>
      <c r="E20" s="6"/>
      <c r="F20" s="16"/>
      <c r="G20" s="16"/>
      <c r="H20" s="16"/>
      <c r="I20" s="16"/>
      <c r="J20" s="24"/>
      <c r="K20" s="16"/>
      <c r="L20" s="16"/>
      <c r="M20" s="16"/>
      <c r="N20" s="16"/>
      <c r="O20" s="16"/>
      <c r="P20" s="16">
        <f t="shared" si="1"/>
        <v>0</v>
      </c>
    </row>
    <row r="21" spans="1:16" x14ac:dyDescent="0.2">
      <c r="A21" s="110"/>
      <c r="B21" s="109" t="s">
        <v>36</v>
      </c>
      <c r="D21" s="6"/>
      <c r="E21" s="6"/>
      <c r="F21" s="16"/>
      <c r="G21" s="16"/>
      <c r="H21" s="16"/>
      <c r="I21" s="16"/>
      <c r="J21" s="24"/>
      <c r="K21" s="16"/>
      <c r="L21" s="16"/>
      <c r="M21" s="16"/>
      <c r="N21" s="16"/>
      <c r="O21" s="16"/>
      <c r="P21" s="16">
        <f t="shared" si="1"/>
        <v>0</v>
      </c>
    </row>
    <row r="22" spans="1:16" x14ac:dyDescent="0.2">
      <c r="A22" s="110"/>
      <c r="B22" s="109" t="s">
        <v>37</v>
      </c>
      <c r="D22" s="6"/>
      <c r="E22" s="6"/>
      <c r="F22" s="16"/>
      <c r="G22" s="16"/>
      <c r="H22" s="16"/>
      <c r="I22" s="16"/>
      <c r="J22" s="24"/>
      <c r="K22" s="16"/>
      <c r="L22" s="16"/>
      <c r="M22" s="16"/>
      <c r="N22" s="16"/>
      <c r="O22" s="16"/>
      <c r="P22" s="16">
        <f t="shared" si="1"/>
        <v>0</v>
      </c>
    </row>
    <row r="23" spans="1:16" x14ac:dyDescent="0.2">
      <c r="A23" s="110"/>
      <c r="B23" s="109" t="s">
        <v>38</v>
      </c>
      <c r="D23" s="6"/>
      <c r="E23" s="6"/>
      <c r="F23" s="16"/>
      <c r="G23" s="16"/>
      <c r="H23" s="16"/>
      <c r="I23" s="16"/>
      <c r="J23" s="24"/>
      <c r="K23" s="16"/>
      <c r="L23" s="16"/>
      <c r="M23" s="16"/>
      <c r="N23" s="16"/>
      <c r="O23" s="16"/>
      <c r="P23" s="16">
        <f t="shared" si="1"/>
        <v>0</v>
      </c>
    </row>
    <row r="24" spans="1:16" x14ac:dyDescent="0.2">
      <c r="A24" s="110"/>
      <c r="B24" s="109" t="s">
        <v>39</v>
      </c>
      <c r="D24" s="6"/>
      <c r="E24" s="6"/>
      <c r="F24" s="16"/>
      <c r="G24" s="16"/>
      <c r="H24" s="16"/>
      <c r="I24" s="16"/>
      <c r="J24" s="24"/>
      <c r="K24" s="16"/>
      <c r="L24" s="16"/>
      <c r="M24" s="16"/>
      <c r="N24" s="16"/>
      <c r="O24" s="16"/>
      <c r="P24" s="16">
        <f t="shared" si="1"/>
        <v>0</v>
      </c>
    </row>
    <row r="25" spans="1:16" x14ac:dyDescent="0.2">
      <c r="A25" s="110"/>
      <c r="B25" s="109" t="s">
        <v>40</v>
      </c>
      <c r="D25" s="6"/>
      <c r="E25" s="6"/>
      <c r="F25" s="16"/>
      <c r="G25" s="16"/>
      <c r="H25" s="16"/>
      <c r="I25" s="16"/>
      <c r="J25" s="24"/>
      <c r="K25" s="16"/>
      <c r="L25" s="16"/>
      <c r="M25" s="16"/>
      <c r="N25" s="16"/>
      <c r="O25" s="16"/>
      <c r="P25" s="16">
        <f t="shared" si="1"/>
        <v>0</v>
      </c>
    </row>
    <row r="26" spans="1:16" x14ac:dyDescent="0.2">
      <c r="A26" s="110"/>
      <c r="B26" s="109" t="s">
        <v>41</v>
      </c>
      <c r="D26" s="6"/>
      <c r="E26" s="6"/>
      <c r="F26" s="16"/>
      <c r="G26" s="16"/>
      <c r="H26" s="16"/>
      <c r="I26" s="16"/>
      <c r="J26" s="24"/>
      <c r="K26" s="16"/>
      <c r="L26" s="16"/>
      <c r="M26" s="16"/>
      <c r="N26" s="16"/>
      <c r="O26" s="16"/>
      <c r="P26" s="16">
        <f t="shared" si="1"/>
        <v>0</v>
      </c>
    </row>
    <row r="27" spans="1:16" x14ac:dyDescent="0.2">
      <c r="A27" s="110"/>
      <c r="B27" s="109" t="s">
        <v>188</v>
      </c>
      <c r="C27" s="16">
        <v>600</v>
      </c>
      <c r="D27" s="6"/>
      <c r="E27" s="6"/>
      <c r="F27" s="16"/>
      <c r="G27" s="16"/>
      <c r="H27" s="16"/>
      <c r="I27" s="16"/>
      <c r="J27" s="24"/>
      <c r="K27" s="16"/>
      <c r="L27" s="16"/>
      <c r="M27" s="16"/>
      <c r="N27" s="16"/>
      <c r="O27" s="16"/>
      <c r="P27" s="16">
        <f>SUM(D27:O27)</f>
        <v>0</v>
      </c>
    </row>
    <row r="28" spans="1:16" x14ac:dyDescent="0.2">
      <c r="A28" s="110"/>
      <c r="B28" s="109" t="s">
        <v>189</v>
      </c>
      <c r="C28" s="16">
        <v>300</v>
      </c>
      <c r="D28" s="6"/>
      <c r="E28" s="6"/>
      <c r="F28" s="16"/>
      <c r="G28" s="16"/>
      <c r="H28" s="16"/>
      <c r="I28" s="16"/>
      <c r="J28" s="24"/>
      <c r="K28" s="16"/>
      <c r="L28" s="16"/>
      <c r="M28" s="16"/>
      <c r="N28" s="16"/>
      <c r="O28" s="16"/>
      <c r="P28" s="16">
        <f>SUM(D27:O27)</f>
        <v>0</v>
      </c>
    </row>
    <row r="29" spans="1:16" x14ac:dyDescent="0.2">
      <c r="A29" s="110"/>
      <c r="B29" s="109" t="s">
        <v>108</v>
      </c>
      <c r="D29" s="6"/>
      <c r="E29" s="6"/>
      <c r="F29" s="16"/>
      <c r="G29" s="16"/>
      <c r="H29" s="16"/>
      <c r="I29" s="16"/>
      <c r="J29" s="24"/>
      <c r="K29" s="16"/>
      <c r="L29" s="16"/>
      <c r="M29" s="16"/>
      <c r="N29" s="16">
        <v>60</v>
      </c>
      <c r="O29" s="16"/>
      <c r="P29" s="16">
        <f>SUM(D29:O29)</f>
        <v>60</v>
      </c>
    </row>
    <row r="30" spans="1:16" s="11" customFormat="1" x14ac:dyDescent="0.2">
      <c r="A30" s="110">
        <v>4100</v>
      </c>
      <c r="B30" s="75" t="s">
        <v>42</v>
      </c>
      <c r="C30" s="15">
        <v>0</v>
      </c>
      <c r="D30" s="18"/>
      <c r="E30" s="19"/>
      <c r="F30" s="15"/>
      <c r="G30" s="15"/>
      <c r="H30" s="15"/>
      <c r="I30" s="15"/>
      <c r="J30" s="69"/>
      <c r="K30" s="15"/>
      <c r="L30" s="15"/>
      <c r="M30" s="15"/>
      <c r="N30" s="15"/>
      <c r="O30" s="15"/>
      <c r="P30" s="15">
        <f t="shared" si="1"/>
        <v>0</v>
      </c>
    </row>
    <row r="31" spans="1:16" s="27" customFormat="1" x14ac:dyDescent="0.2">
      <c r="A31" s="110">
        <v>4400</v>
      </c>
      <c r="B31" s="77" t="s">
        <v>43</v>
      </c>
      <c r="C31" s="28">
        <v>9</v>
      </c>
      <c r="D31" s="29"/>
      <c r="E31" s="30"/>
      <c r="F31" s="28"/>
      <c r="G31" s="28"/>
      <c r="H31" s="28"/>
      <c r="I31" s="28"/>
      <c r="J31" s="70"/>
      <c r="K31" s="28"/>
      <c r="L31" s="28"/>
      <c r="M31" s="28">
        <v>0.55000000000000004</v>
      </c>
      <c r="N31" s="28">
        <v>0.5</v>
      </c>
      <c r="O31" s="28">
        <v>0.55000000000000004</v>
      </c>
      <c r="P31" s="28">
        <f t="shared" si="1"/>
        <v>1.6</v>
      </c>
    </row>
    <row r="32" spans="1:16" s="11" customFormat="1" x14ac:dyDescent="0.2">
      <c r="A32" s="110"/>
      <c r="B32" s="75" t="s">
        <v>44</v>
      </c>
      <c r="C32" s="15">
        <v>18938.759999999998</v>
      </c>
      <c r="D32" s="19"/>
      <c r="E32" s="19"/>
      <c r="F32" s="15"/>
      <c r="G32" s="15"/>
      <c r="H32" s="15"/>
      <c r="I32" s="15"/>
      <c r="J32" s="69"/>
      <c r="K32" s="15"/>
      <c r="L32" s="15"/>
      <c r="M32" s="15"/>
      <c r="N32" s="15"/>
      <c r="O32" s="15"/>
      <c r="P32" s="15">
        <f t="shared" si="1"/>
        <v>0</v>
      </c>
    </row>
    <row r="33" spans="1:16" x14ac:dyDescent="0.2">
      <c r="A33" s="110"/>
      <c r="D33" s="6"/>
      <c r="E33" s="6"/>
      <c r="F33" s="16"/>
      <c r="G33" s="16"/>
      <c r="H33" s="16"/>
      <c r="I33" s="16"/>
      <c r="J33" s="24"/>
      <c r="K33" s="16"/>
      <c r="L33" s="16"/>
      <c r="M33" s="16"/>
      <c r="N33" s="16"/>
      <c r="O33" s="16"/>
      <c r="P33" s="16">
        <f>SUM(P3,P8,P18,P30,P31)</f>
        <v>3277.6</v>
      </c>
    </row>
    <row r="34" spans="1:16" s="23" customFormat="1" x14ac:dyDescent="0.2">
      <c r="A34" s="110"/>
      <c r="B34" s="78" t="s">
        <v>45</v>
      </c>
      <c r="C34" s="22">
        <f>SUM(C3,C8,C18,C30,C31,C32)</f>
        <v>49537.759999999995</v>
      </c>
      <c r="D34" s="22">
        <f>SUM(D3+D8+D18+D30+D31)</f>
        <v>0</v>
      </c>
      <c r="E34" s="22">
        <f t="shared" ref="E34:O34" si="5">SUM(E3,E8,E18,E30,E31)</f>
        <v>0</v>
      </c>
      <c r="F34" s="22">
        <f t="shared" si="5"/>
        <v>0</v>
      </c>
      <c r="G34" s="22">
        <f t="shared" si="5"/>
        <v>0</v>
      </c>
      <c r="H34" s="22">
        <f t="shared" si="5"/>
        <v>0</v>
      </c>
      <c r="I34" s="22">
        <f t="shared" si="5"/>
        <v>0</v>
      </c>
      <c r="J34" s="71">
        <f t="shared" si="5"/>
        <v>0</v>
      </c>
      <c r="K34" s="22">
        <f t="shared" si="5"/>
        <v>0</v>
      </c>
      <c r="L34" s="22">
        <f t="shared" si="5"/>
        <v>0</v>
      </c>
      <c r="M34" s="22">
        <f t="shared" si="5"/>
        <v>188.55</v>
      </c>
      <c r="N34" s="22">
        <f t="shared" si="5"/>
        <v>534.5</v>
      </c>
      <c r="O34" s="22">
        <f t="shared" si="5"/>
        <v>2554.5500000000002</v>
      </c>
      <c r="P34" s="22">
        <f>SUM(D34:O34)</f>
        <v>3277.6000000000004</v>
      </c>
    </row>
    <row r="35" spans="1:16" x14ac:dyDescent="0.2">
      <c r="E35" s="4"/>
      <c r="N35" s="6"/>
      <c r="P35" s="4"/>
    </row>
    <row r="36" spans="1:16" s="10" customFormat="1" x14ac:dyDescent="0.2">
      <c r="A36" s="110"/>
      <c r="B36" s="74" t="s">
        <v>46</v>
      </c>
      <c r="C36" s="14" t="s">
        <v>70</v>
      </c>
      <c r="E36" s="17"/>
      <c r="J36" s="62"/>
      <c r="N36" s="62"/>
      <c r="P36" s="10">
        <f t="shared" si="1"/>
        <v>0</v>
      </c>
    </row>
    <row r="37" spans="1:16" s="10" customFormat="1" x14ac:dyDescent="0.2">
      <c r="A37" s="110">
        <v>5000</v>
      </c>
      <c r="B37" s="74" t="s">
        <v>47</v>
      </c>
      <c r="C37" s="14">
        <v>500</v>
      </c>
      <c r="D37" s="12"/>
      <c r="E37" s="63"/>
      <c r="F37" s="14"/>
      <c r="G37" s="14"/>
      <c r="H37" s="14"/>
      <c r="I37" s="14"/>
      <c r="J37" s="14"/>
      <c r="K37" s="14"/>
      <c r="L37" s="14"/>
      <c r="M37" s="14">
        <v>83.63</v>
      </c>
      <c r="N37" s="14">
        <v>60.07</v>
      </c>
      <c r="O37" s="14">
        <v>166.32</v>
      </c>
      <c r="P37" s="14">
        <f t="shared" si="1"/>
        <v>310.02</v>
      </c>
    </row>
    <row r="38" spans="1:16" s="10" customFormat="1" x14ac:dyDescent="0.2">
      <c r="A38" s="110">
        <v>5020</v>
      </c>
      <c r="B38" s="74" t="s">
        <v>197</v>
      </c>
      <c r="C38" s="14">
        <f>SUM(C93)</f>
        <v>700</v>
      </c>
      <c r="D38" s="12"/>
      <c r="E38" s="6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>
        <f t="shared" si="1"/>
        <v>0</v>
      </c>
    </row>
    <row r="39" spans="1:16" s="10" customFormat="1" x14ac:dyDescent="0.2">
      <c r="A39" s="110">
        <v>5030</v>
      </c>
      <c r="B39" s="74" t="s">
        <v>73</v>
      </c>
      <c r="C39" s="14">
        <v>3000</v>
      </c>
      <c r="D39" s="12"/>
      <c r="E39" s="63"/>
      <c r="F39" s="14"/>
      <c r="G39" s="14"/>
      <c r="H39" s="14"/>
      <c r="I39" s="14"/>
      <c r="J39" s="14"/>
      <c r="K39" s="14"/>
      <c r="L39" s="14"/>
      <c r="M39" s="14"/>
      <c r="N39" s="14">
        <v>176</v>
      </c>
      <c r="O39" s="14">
        <v>286</v>
      </c>
      <c r="P39" s="14">
        <f>SUM(D39:O39)</f>
        <v>462</v>
      </c>
    </row>
    <row r="40" spans="1:16" s="10" customFormat="1" x14ac:dyDescent="0.2">
      <c r="A40" s="110">
        <v>5040</v>
      </c>
      <c r="B40" s="74" t="s">
        <v>48</v>
      </c>
      <c r="C40" s="14">
        <v>0</v>
      </c>
      <c r="D40" s="12"/>
      <c r="E40" s="6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>
        <f t="shared" si="1"/>
        <v>0</v>
      </c>
    </row>
    <row r="41" spans="1:16" s="10" customFormat="1" x14ac:dyDescent="0.2">
      <c r="A41" s="110">
        <v>5070</v>
      </c>
      <c r="B41" s="74" t="s">
        <v>74</v>
      </c>
      <c r="C41" s="14">
        <f>SUM(C82,C87,C96,C102,C107,C113)</f>
        <v>1480</v>
      </c>
      <c r="D41" s="14">
        <f t="shared" ref="D41:O41" si="6">SUM(D82,D87,D93,D102,D107,D113)</f>
        <v>0</v>
      </c>
      <c r="E41" s="63">
        <f t="shared" si="6"/>
        <v>0</v>
      </c>
      <c r="F41" s="14">
        <f t="shared" si="6"/>
        <v>0</v>
      </c>
      <c r="G41" s="14">
        <f t="shared" si="6"/>
        <v>0</v>
      </c>
      <c r="H41" s="14">
        <f t="shared" si="6"/>
        <v>0</v>
      </c>
      <c r="I41" s="14">
        <f t="shared" si="6"/>
        <v>0</v>
      </c>
      <c r="J41" s="14">
        <f t="shared" si="6"/>
        <v>0</v>
      </c>
      <c r="K41" s="14">
        <f t="shared" si="6"/>
        <v>0</v>
      </c>
      <c r="L41" s="14">
        <f t="shared" si="6"/>
        <v>0</v>
      </c>
      <c r="M41" s="14">
        <f t="shared" si="6"/>
        <v>0</v>
      </c>
      <c r="N41" s="14">
        <f t="shared" si="6"/>
        <v>0</v>
      </c>
      <c r="O41" s="14">
        <f t="shared" si="6"/>
        <v>0</v>
      </c>
      <c r="P41" s="14">
        <f t="shared" si="1"/>
        <v>0</v>
      </c>
    </row>
    <row r="42" spans="1:16" s="10" customFormat="1" x14ac:dyDescent="0.2">
      <c r="A42" s="110">
        <v>5080</v>
      </c>
      <c r="B42" s="74" t="s">
        <v>49</v>
      </c>
      <c r="C42" s="14">
        <f>SUM(C43:C44)</f>
        <v>1000</v>
      </c>
      <c r="D42" s="12"/>
      <c r="E42" s="6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>
        <f t="shared" si="1"/>
        <v>0</v>
      </c>
    </row>
    <row r="43" spans="1:16" s="72" customFormat="1" x14ac:dyDescent="0.2">
      <c r="A43" s="163"/>
      <c r="B43" s="85" t="s">
        <v>178</v>
      </c>
      <c r="C43" s="64">
        <v>1000</v>
      </c>
      <c r="D43" s="164"/>
      <c r="E43" s="165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s="72" customFormat="1" x14ac:dyDescent="0.2">
      <c r="A44" s="163"/>
      <c r="B44" s="85" t="s">
        <v>108</v>
      </c>
      <c r="C44" s="64"/>
      <c r="D44" s="164"/>
      <c r="E44" s="165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s="10" customFormat="1" x14ac:dyDescent="0.2">
      <c r="A45" s="110">
        <v>5100</v>
      </c>
      <c r="B45" s="74" t="s">
        <v>50</v>
      </c>
      <c r="C45" s="14">
        <v>0</v>
      </c>
      <c r="D45" s="12"/>
      <c r="E45" s="6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>
        <f t="shared" si="1"/>
        <v>0</v>
      </c>
    </row>
    <row r="46" spans="1:16" s="10" customFormat="1" x14ac:dyDescent="0.2">
      <c r="A46" s="110">
        <v>5140</v>
      </c>
      <c r="B46" s="74" t="s">
        <v>51</v>
      </c>
      <c r="C46" s="14">
        <v>0</v>
      </c>
      <c r="D46" s="12"/>
      <c r="E46" s="6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>
        <f t="shared" si="1"/>
        <v>0</v>
      </c>
    </row>
    <row r="47" spans="1:16" s="10" customFormat="1" x14ac:dyDescent="0.2">
      <c r="A47" s="110">
        <v>5150</v>
      </c>
      <c r="B47" s="74" t="s">
        <v>52</v>
      </c>
      <c r="C47" s="14">
        <v>0</v>
      </c>
      <c r="D47" s="12"/>
      <c r="E47" s="6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>
        <f t="shared" si="1"/>
        <v>0</v>
      </c>
    </row>
    <row r="48" spans="1:16" s="10" customFormat="1" x14ac:dyDescent="0.2">
      <c r="A48" s="110">
        <v>5160</v>
      </c>
      <c r="B48" s="74" t="s">
        <v>53</v>
      </c>
      <c r="C48" s="14">
        <v>0</v>
      </c>
      <c r="D48" s="12"/>
      <c r="E48" s="6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>
        <f t="shared" si="1"/>
        <v>0</v>
      </c>
    </row>
    <row r="49" spans="1:16" s="10" customFormat="1" x14ac:dyDescent="0.2">
      <c r="A49" s="110">
        <v>5170</v>
      </c>
      <c r="B49" s="74" t="s">
        <v>54</v>
      </c>
      <c r="C49" s="14">
        <v>200</v>
      </c>
      <c r="D49" s="12"/>
      <c r="E49" s="63"/>
      <c r="F49" s="14"/>
      <c r="G49" s="14"/>
      <c r="H49" s="14"/>
      <c r="I49" s="14"/>
      <c r="J49" s="14"/>
      <c r="K49" s="14"/>
      <c r="L49" s="14"/>
      <c r="M49" s="14"/>
      <c r="N49" s="14"/>
      <c r="O49" s="14">
        <v>47.57</v>
      </c>
      <c r="P49" s="14">
        <f t="shared" si="1"/>
        <v>47.57</v>
      </c>
    </row>
    <row r="50" spans="1:16" s="25" customFormat="1" x14ac:dyDescent="0.2">
      <c r="A50" s="112">
        <v>5190</v>
      </c>
      <c r="B50" s="79" t="s">
        <v>246</v>
      </c>
      <c r="C50" s="66">
        <f>SUM(C51,C52)</f>
        <v>4120.5</v>
      </c>
      <c r="D50" s="66">
        <f t="shared" ref="D50:I50" si="7">SUM(D51:D51,D52,D79,D86,D91,D101,D106,D112)</f>
        <v>0</v>
      </c>
      <c r="E50" s="66">
        <f t="shared" si="7"/>
        <v>0</v>
      </c>
      <c r="F50" s="66">
        <f t="shared" si="7"/>
        <v>0</v>
      </c>
      <c r="G50" s="66">
        <f t="shared" si="7"/>
        <v>0</v>
      </c>
      <c r="H50" s="66">
        <f t="shared" si="7"/>
        <v>0</v>
      </c>
      <c r="I50" s="66">
        <f t="shared" si="7"/>
        <v>0</v>
      </c>
      <c r="J50" s="66">
        <f>SUM(J51:J51,I52,J79,J86,J91,J101,J106,J112)</f>
        <v>0</v>
      </c>
      <c r="K50" s="66">
        <f>SUM(K51:K51,K52,K79,K86,K91,K101,K106,K112)</f>
        <v>0</v>
      </c>
      <c r="L50" s="66">
        <f>SUM(L51:L51,L52,L79,L86,L91,L101,L106,L112)</f>
        <v>0</v>
      </c>
      <c r="M50" s="66">
        <f>SUM(M51:M52,M79,M86,M91,M101,M106,M112)</f>
        <v>0</v>
      </c>
      <c r="N50" s="66">
        <f>SUM(N51:N52,N79,N86,N91,N101,N106,N112)</f>
        <v>0</v>
      </c>
      <c r="O50" s="66">
        <f>SUM(O51:O51,O52,O79,O86,O91,O101,O106,O112)</f>
        <v>79.5</v>
      </c>
      <c r="P50" s="66">
        <f>SUM(D50:O50)</f>
        <v>79.5</v>
      </c>
    </row>
    <row r="51" spans="1:16" x14ac:dyDescent="0.2">
      <c r="B51" s="76" t="s">
        <v>56</v>
      </c>
      <c r="C51" s="16">
        <v>118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>
        <f t="shared" si="1"/>
        <v>0</v>
      </c>
    </row>
    <row r="52" spans="1:16" x14ac:dyDescent="0.2">
      <c r="B52" s="76" t="s">
        <v>176</v>
      </c>
      <c r="C52" s="16">
        <f>SUM(C79,C86,C91,C101,C106,C112)</f>
        <v>4002.5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>
        <v>79.5</v>
      </c>
      <c r="P52" s="16"/>
    </row>
    <row r="53" spans="1:16" s="25" customFormat="1" x14ac:dyDescent="0.2">
      <c r="A53" s="112">
        <v>5200</v>
      </c>
      <c r="B53" s="79" t="s">
        <v>57</v>
      </c>
      <c r="C53" s="66">
        <f t="shared" ref="C53:I53" si="8">SUM(C78,C85,C90,C100,C105,C111)</f>
        <v>1787.5</v>
      </c>
      <c r="D53" s="66">
        <f t="shared" si="8"/>
        <v>0</v>
      </c>
      <c r="E53" s="66">
        <f t="shared" si="8"/>
        <v>0</v>
      </c>
      <c r="F53" s="66">
        <f t="shared" si="8"/>
        <v>0</v>
      </c>
      <c r="G53" s="66">
        <f t="shared" si="8"/>
        <v>0</v>
      </c>
      <c r="H53" s="66">
        <f t="shared" si="8"/>
        <v>0</v>
      </c>
      <c r="I53" s="66">
        <f t="shared" si="8"/>
        <v>0</v>
      </c>
      <c r="J53" s="66">
        <f>SUM(J78,J85,J840,J90,J100,J105,J111)</f>
        <v>0</v>
      </c>
      <c r="K53" s="66">
        <f>SUM(K78,K85,K90,K100,K105,K111)</f>
        <v>0</v>
      </c>
      <c r="L53" s="66">
        <f>SUM(L78,L85,L90,L100,L105,L111)</f>
        <v>0</v>
      </c>
      <c r="M53" s="66">
        <f>SUM(M78,M85,M90,M100,M105,M111)</f>
        <v>0</v>
      </c>
      <c r="N53" s="66">
        <f>SUM(N78,N85,N90,N100,N105,N111)</f>
        <v>0</v>
      </c>
      <c r="O53" s="66">
        <f>SUM(O78,O85,O90,O100,O105,O111)</f>
        <v>0</v>
      </c>
      <c r="P53" s="66">
        <f>SUM(D53:O53)</f>
        <v>0</v>
      </c>
    </row>
    <row r="54" spans="1:16" s="10" customFormat="1" x14ac:dyDescent="0.2">
      <c r="A54" s="110">
        <v>5210</v>
      </c>
      <c r="B54" s="74" t="s">
        <v>58</v>
      </c>
      <c r="C54" s="14">
        <v>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>
        <f t="shared" si="1"/>
        <v>0</v>
      </c>
    </row>
    <row r="55" spans="1:16" s="25" customFormat="1" x14ac:dyDescent="0.2">
      <c r="A55" s="112">
        <v>5220</v>
      </c>
      <c r="B55" s="79" t="s">
        <v>101</v>
      </c>
      <c r="C55" s="66">
        <f t="shared" ref="C55:O55" si="9">SUM(C56:C59)</f>
        <v>1032</v>
      </c>
      <c r="D55" s="66">
        <f t="shared" si="9"/>
        <v>0</v>
      </c>
      <c r="E55" s="66">
        <f t="shared" si="9"/>
        <v>0</v>
      </c>
      <c r="F55" s="66">
        <f t="shared" si="9"/>
        <v>0</v>
      </c>
      <c r="G55" s="66">
        <f t="shared" si="9"/>
        <v>0</v>
      </c>
      <c r="H55" s="66">
        <f t="shared" si="9"/>
        <v>0</v>
      </c>
      <c r="I55" s="66">
        <f t="shared" si="9"/>
        <v>0</v>
      </c>
      <c r="J55" s="66">
        <f t="shared" si="9"/>
        <v>0</v>
      </c>
      <c r="K55" s="66">
        <f t="shared" si="9"/>
        <v>0</v>
      </c>
      <c r="L55" s="66">
        <f t="shared" si="9"/>
        <v>0</v>
      </c>
      <c r="M55" s="66">
        <f t="shared" si="9"/>
        <v>86</v>
      </c>
      <c r="N55" s="66">
        <f t="shared" si="9"/>
        <v>86</v>
      </c>
      <c r="O55" s="66">
        <f t="shared" si="9"/>
        <v>86</v>
      </c>
      <c r="P55" s="66">
        <f t="shared" si="1"/>
        <v>258</v>
      </c>
    </row>
    <row r="56" spans="1:16" x14ac:dyDescent="0.2">
      <c r="B56" s="76" t="s">
        <v>59</v>
      </c>
      <c r="C56" s="16">
        <v>1032</v>
      </c>
      <c r="D56" s="16"/>
      <c r="E56" s="16"/>
      <c r="F56" s="16"/>
      <c r="G56" s="16"/>
      <c r="H56" s="16"/>
      <c r="I56" s="16"/>
      <c r="J56" s="16"/>
      <c r="K56" s="16"/>
      <c r="L56" s="16"/>
      <c r="M56" s="16">
        <v>86</v>
      </c>
      <c r="N56" s="16">
        <v>86</v>
      </c>
      <c r="O56" s="16">
        <v>86</v>
      </c>
      <c r="P56" s="16">
        <f t="shared" si="1"/>
        <v>258</v>
      </c>
    </row>
    <row r="57" spans="1:16" x14ac:dyDescent="0.2">
      <c r="B57" s="76" t="s">
        <v>60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f t="shared" si="1"/>
        <v>0</v>
      </c>
    </row>
    <row r="58" spans="1:16" x14ac:dyDescent="0.2">
      <c r="B58" s="76" t="s">
        <v>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>
        <f t="shared" si="1"/>
        <v>0</v>
      </c>
    </row>
    <row r="59" spans="1:16" x14ac:dyDescent="0.2">
      <c r="B59" s="76" t="s">
        <v>62</v>
      </c>
      <c r="C59" s="16">
        <v>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>
        <f t="shared" si="1"/>
        <v>0</v>
      </c>
    </row>
    <row r="60" spans="1:16" s="25" customFormat="1" x14ac:dyDescent="0.2">
      <c r="A60" s="112">
        <v>5260</v>
      </c>
      <c r="B60" s="79" t="s">
        <v>247</v>
      </c>
      <c r="C60" s="66">
        <f t="shared" ref="C60:O60" si="10">SUM(C61:C64)</f>
        <v>1574.21</v>
      </c>
      <c r="D60" s="66">
        <f t="shared" si="10"/>
        <v>0</v>
      </c>
      <c r="E60" s="66">
        <f t="shared" si="10"/>
        <v>0</v>
      </c>
      <c r="F60" s="66">
        <f t="shared" si="10"/>
        <v>0</v>
      </c>
      <c r="G60" s="66">
        <f t="shared" si="10"/>
        <v>0</v>
      </c>
      <c r="H60" s="66">
        <f t="shared" si="10"/>
        <v>0</v>
      </c>
      <c r="I60" s="66">
        <f t="shared" si="10"/>
        <v>0</v>
      </c>
      <c r="J60" s="66">
        <f t="shared" si="10"/>
        <v>0</v>
      </c>
      <c r="K60" s="66">
        <f t="shared" si="10"/>
        <v>0</v>
      </c>
      <c r="L60" s="66">
        <f t="shared" si="10"/>
        <v>0</v>
      </c>
      <c r="M60" s="66">
        <f t="shared" si="10"/>
        <v>0</v>
      </c>
      <c r="N60" s="66">
        <f t="shared" si="10"/>
        <v>156.69999999999999</v>
      </c>
      <c r="O60" s="66">
        <f t="shared" si="10"/>
        <v>0</v>
      </c>
      <c r="P60" s="66">
        <f t="shared" si="1"/>
        <v>156.69999999999999</v>
      </c>
    </row>
    <row r="61" spans="1:16" x14ac:dyDescent="0.2">
      <c r="B61" s="76" t="s">
        <v>173</v>
      </c>
      <c r="C61" s="16">
        <f t="shared" ref="C61:M61" si="11">SUM(C99)</f>
        <v>972</v>
      </c>
      <c r="D61" s="16">
        <f t="shared" si="11"/>
        <v>0</v>
      </c>
      <c r="E61" s="16">
        <f t="shared" si="11"/>
        <v>0</v>
      </c>
      <c r="F61" s="16">
        <f t="shared" si="11"/>
        <v>0</v>
      </c>
      <c r="G61" s="16">
        <f t="shared" si="11"/>
        <v>0</v>
      </c>
      <c r="H61" s="16">
        <f t="shared" si="11"/>
        <v>0</v>
      </c>
      <c r="I61" s="16">
        <f t="shared" si="11"/>
        <v>0</v>
      </c>
      <c r="J61" s="16">
        <f t="shared" si="11"/>
        <v>0</v>
      </c>
      <c r="K61" s="16">
        <f t="shared" si="11"/>
        <v>0</v>
      </c>
      <c r="L61" s="16">
        <f t="shared" si="11"/>
        <v>0</v>
      </c>
      <c r="M61" s="16">
        <f t="shared" si="11"/>
        <v>0</v>
      </c>
      <c r="N61" s="16"/>
      <c r="O61" s="16"/>
      <c r="P61" s="16">
        <f t="shared" si="1"/>
        <v>0</v>
      </c>
    </row>
    <row r="62" spans="1:16" x14ac:dyDescent="0.2">
      <c r="B62" s="76" t="s">
        <v>174</v>
      </c>
      <c r="C62" s="16">
        <f t="shared" ref="C62:M62" si="12">SUM(C92)</f>
        <v>109.95</v>
      </c>
      <c r="D62" s="16">
        <f t="shared" si="12"/>
        <v>0</v>
      </c>
      <c r="E62" s="16">
        <f t="shared" si="12"/>
        <v>0</v>
      </c>
      <c r="F62" s="16">
        <f t="shared" si="12"/>
        <v>0</v>
      </c>
      <c r="G62" s="16">
        <f t="shared" si="12"/>
        <v>0</v>
      </c>
      <c r="H62" s="16">
        <f t="shared" si="12"/>
        <v>0</v>
      </c>
      <c r="I62" s="16">
        <f t="shared" si="12"/>
        <v>0</v>
      </c>
      <c r="J62" s="16">
        <f t="shared" si="12"/>
        <v>0</v>
      </c>
      <c r="K62" s="16">
        <f t="shared" si="12"/>
        <v>0</v>
      </c>
      <c r="L62" s="16">
        <f t="shared" si="12"/>
        <v>0</v>
      </c>
      <c r="M62" s="16">
        <f t="shared" si="12"/>
        <v>0</v>
      </c>
      <c r="N62" s="16"/>
      <c r="O62" s="16"/>
      <c r="P62" s="16"/>
    </row>
    <row r="63" spans="1:16" x14ac:dyDescent="0.2">
      <c r="B63" s="76" t="s">
        <v>177</v>
      </c>
      <c r="C63" s="16">
        <f t="shared" ref="C63:N63" si="13">SUM(C80)</f>
        <v>143.76</v>
      </c>
      <c r="D63" s="16">
        <f t="shared" si="13"/>
        <v>0</v>
      </c>
      <c r="E63" s="16">
        <f t="shared" si="13"/>
        <v>0</v>
      </c>
      <c r="F63" s="16">
        <f t="shared" si="13"/>
        <v>0</v>
      </c>
      <c r="G63" s="16">
        <f t="shared" si="13"/>
        <v>0</v>
      </c>
      <c r="H63" s="16">
        <f t="shared" si="13"/>
        <v>0</v>
      </c>
      <c r="I63" s="16">
        <f t="shared" si="13"/>
        <v>0</v>
      </c>
      <c r="J63" s="16">
        <f t="shared" si="13"/>
        <v>0</v>
      </c>
      <c r="K63" s="16">
        <f t="shared" si="13"/>
        <v>0</v>
      </c>
      <c r="L63" s="16">
        <f t="shared" si="13"/>
        <v>0</v>
      </c>
      <c r="M63" s="16">
        <f t="shared" si="13"/>
        <v>0</v>
      </c>
      <c r="N63" s="16">
        <f t="shared" si="13"/>
        <v>156.69999999999999</v>
      </c>
      <c r="O63" s="16"/>
      <c r="P63" s="16"/>
    </row>
    <row r="64" spans="1:16" x14ac:dyDescent="0.2">
      <c r="B64" s="76" t="s">
        <v>198</v>
      </c>
      <c r="C64" s="16">
        <f t="shared" ref="C64:M64" si="14">SUM(C81)</f>
        <v>348.5</v>
      </c>
      <c r="D64" s="16">
        <f t="shared" si="14"/>
        <v>0</v>
      </c>
      <c r="E64" s="16">
        <f t="shared" si="14"/>
        <v>0</v>
      </c>
      <c r="F64" s="16">
        <f t="shared" si="14"/>
        <v>0</v>
      </c>
      <c r="G64" s="16">
        <f t="shared" si="14"/>
        <v>0</v>
      </c>
      <c r="H64" s="16">
        <f t="shared" si="14"/>
        <v>0</v>
      </c>
      <c r="I64" s="16">
        <f t="shared" si="14"/>
        <v>0</v>
      </c>
      <c r="J64" s="16">
        <f t="shared" si="14"/>
        <v>0</v>
      </c>
      <c r="K64" s="16">
        <f t="shared" si="14"/>
        <v>0</v>
      </c>
      <c r="L64" s="16">
        <f t="shared" si="14"/>
        <v>0</v>
      </c>
      <c r="M64" s="16">
        <f t="shared" si="14"/>
        <v>0</v>
      </c>
      <c r="N64" s="16"/>
      <c r="O64" s="16"/>
      <c r="P64" s="16">
        <f t="shared" si="1"/>
        <v>0</v>
      </c>
    </row>
    <row r="65" spans="1:16" s="25" customFormat="1" x14ac:dyDescent="0.2">
      <c r="A65" s="112">
        <v>5310</v>
      </c>
      <c r="B65" s="79" t="s">
        <v>64</v>
      </c>
      <c r="C65" s="2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>
        <f t="shared" si="1"/>
        <v>0</v>
      </c>
    </row>
    <row r="66" spans="1:16" s="10" customFormat="1" x14ac:dyDescent="0.2">
      <c r="A66" s="110">
        <v>6000</v>
      </c>
      <c r="B66" s="74" t="s">
        <v>196</v>
      </c>
      <c r="C66" s="14">
        <f t="shared" ref="C66:M66" si="15">SUM(C94)</f>
        <v>600</v>
      </c>
      <c r="D66" s="14">
        <f t="shared" si="15"/>
        <v>0</v>
      </c>
      <c r="E66" s="14">
        <f t="shared" si="15"/>
        <v>0</v>
      </c>
      <c r="F66" s="14">
        <f t="shared" si="15"/>
        <v>0</v>
      </c>
      <c r="G66" s="14">
        <f t="shared" si="15"/>
        <v>0</v>
      </c>
      <c r="H66" s="14">
        <f t="shared" si="15"/>
        <v>0</v>
      </c>
      <c r="I66" s="14">
        <f t="shared" si="15"/>
        <v>0</v>
      </c>
      <c r="J66" s="14">
        <f t="shared" si="15"/>
        <v>0</v>
      </c>
      <c r="K66" s="14">
        <f t="shared" si="15"/>
        <v>0</v>
      </c>
      <c r="L66" s="14">
        <f t="shared" si="15"/>
        <v>0</v>
      </c>
      <c r="M66" s="14">
        <f t="shared" si="15"/>
        <v>0</v>
      </c>
      <c r="N66" s="14"/>
      <c r="O66" s="14"/>
      <c r="P66" s="14">
        <f t="shared" si="1"/>
        <v>0</v>
      </c>
    </row>
    <row r="67" spans="1:16" s="10" customFormat="1" x14ac:dyDescent="0.2">
      <c r="A67" s="110">
        <v>6010</v>
      </c>
      <c r="B67" s="74" t="s">
        <v>65</v>
      </c>
      <c r="C67" s="14">
        <f t="shared" ref="C67:I67" si="16">SUM(C95)</f>
        <v>1500</v>
      </c>
      <c r="D67" s="14">
        <f t="shared" si="16"/>
        <v>0</v>
      </c>
      <c r="E67" s="14">
        <f t="shared" si="16"/>
        <v>0</v>
      </c>
      <c r="F67" s="14">
        <f t="shared" si="16"/>
        <v>0</v>
      </c>
      <c r="G67" s="14">
        <f t="shared" si="16"/>
        <v>0</v>
      </c>
      <c r="H67" s="14">
        <f t="shared" si="16"/>
        <v>0</v>
      </c>
      <c r="I67" s="14">
        <f t="shared" si="16"/>
        <v>0</v>
      </c>
      <c r="J67" s="14"/>
      <c r="K67" s="14"/>
      <c r="L67" s="14"/>
      <c r="M67" s="14"/>
      <c r="N67" s="14"/>
      <c r="O67" s="14"/>
      <c r="P67" s="14">
        <f t="shared" si="1"/>
        <v>0</v>
      </c>
    </row>
    <row r="68" spans="1:16" s="10" customFormat="1" x14ac:dyDescent="0.2">
      <c r="A68" s="110">
        <v>6020</v>
      </c>
      <c r="B68" s="74" t="s">
        <v>66</v>
      </c>
      <c r="C68" s="14">
        <v>200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f t="shared" si="1"/>
        <v>0</v>
      </c>
    </row>
    <row r="69" spans="1:16" x14ac:dyDescent="0.2"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 t="s">
        <v>72</v>
      </c>
      <c r="P69" s="16">
        <f>SUM(P37:P50,P53:P55,P60,P65:P68)</f>
        <v>1313.7900000000002</v>
      </c>
    </row>
    <row r="70" spans="1:16" s="31" customFormat="1" x14ac:dyDescent="0.2">
      <c r="A70" s="113"/>
      <c r="B70" s="80" t="s">
        <v>67</v>
      </c>
      <c r="C70" s="67">
        <f>SUM(C37+C38+C39+C40+C41+C42+C45+C46+C47+C48+C49+C50+C53+C54+C55+C60+C65+C66+C67+C68)</f>
        <v>17694.21</v>
      </c>
      <c r="D70" s="67">
        <f>SUM(D37+D38+D39+D40+D41+D42+D45+D46+D47+D48+D49+D50+D53+D54+D55+D60+D65+D66+D67+D68)</f>
        <v>0</v>
      </c>
      <c r="E70" s="67">
        <f>SUM(E37+E38+E39+E40+E41+E42+E45+E46+E47+E48+E49+E50+E53+E54+E55+E60+E65+E66+E67+E68)</f>
        <v>0</v>
      </c>
      <c r="F70" s="67">
        <f>SUM(F37:F50,F53:F55,F60,F65:F68)</f>
        <v>0</v>
      </c>
      <c r="G70" s="67">
        <f>SUM(G37+G38+G39+G40+G41+G42+G45+G46+G47+G48+G49+G50+G53+G54+G55+G60+G65+G66+G67+G68)</f>
        <v>0</v>
      </c>
      <c r="H70" s="67">
        <f>SUM(H37+H38+H39+H40+H41+H42+H45+H46+H47+H48+H49+H50+H53+H54+H55+H60+H65+H66+H67+H68)</f>
        <v>0</v>
      </c>
      <c r="I70" s="67">
        <f>SUM(I37:I49,I50,I53:I55,I60,I65:I68)</f>
        <v>0</v>
      </c>
      <c r="J70" s="67">
        <f>SUM(J37+J38+J39+J40+J41+J42+J45+J46+J47+J48+J49+J50+J53+J54+J55+J60+J65+J66+J67+J68)</f>
        <v>0</v>
      </c>
      <c r="K70" s="67">
        <f>SUM(K37+K38+K39+K40+K41+K42+K45+K46+K47+K48+K49+K50+K53+K54+K55+K60+K65+K66+K67+K68)</f>
        <v>0</v>
      </c>
      <c r="L70" s="67">
        <f>SUM(L37:L50,L53:L55,L60,L65:L68)</f>
        <v>0</v>
      </c>
      <c r="M70" s="67">
        <f>SUM(M37:M50,M53:M55,M60,M65:M68)</f>
        <v>169.63</v>
      </c>
      <c r="N70" s="67">
        <f>SUM(N37:N50,N53:N55,N60,N65:N68)</f>
        <v>478.77</v>
      </c>
      <c r="O70" s="67">
        <f>SUM(O37:O50,O53:O55,O60,O65:O68)</f>
        <v>665.39</v>
      </c>
      <c r="P70" s="67">
        <f>SUM(D70:O70)</f>
        <v>1313.79</v>
      </c>
    </row>
    <row r="71" spans="1:16" x14ac:dyDescent="0.2">
      <c r="C71" s="13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s="158" customFormat="1" x14ac:dyDescent="0.2">
      <c r="A72" s="155"/>
      <c r="B72" s="156" t="s">
        <v>68</v>
      </c>
      <c r="C72" s="157">
        <f t="shared" ref="C72:O72" si="17">SUM(C34-C70)</f>
        <v>31843.549999999996</v>
      </c>
      <c r="D72" s="157">
        <f t="shared" si="17"/>
        <v>0</v>
      </c>
      <c r="E72" s="157">
        <f t="shared" si="17"/>
        <v>0</v>
      </c>
      <c r="F72" s="157">
        <f t="shared" si="17"/>
        <v>0</v>
      </c>
      <c r="G72" s="157">
        <f t="shared" si="17"/>
        <v>0</v>
      </c>
      <c r="H72" s="157">
        <f t="shared" si="17"/>
        <v>0</v>
      </c>
      <c r="I72" s="157">
        <f t="shared" si="17"/>
        <v>0</v>
      </c>
      <c r="J72" s="157">
        <f t="shared" si="17"/>
        <v>0</v>
      </c>
      <c r="K72" s="157">
        <f t="shared" si="17"/>
        <v>0</v>
      </c>
      <c r="L72" s="157">
        <f t="shared" si="17"/>
        <v>0</v>
      </c>
      <c r="M72" s="157">
        <f t="shared" si="17"/>
        <v>18.920000000000016</v>
      </c>
      <c r="N72" s="157">
        <f t="shared" si="17"/>
        <v>55.730000000000018</v>
      </c>
      <c r="O72" s="157">
        <f t="shared" si="17"/>
        <v>1889.1600000000003</v>
      </c>
      <c r="P72" s="157">
        <f>SUM(D72:O72)</f>
        <v>1963.8100000000004</v>
      </c>
    </row>
    <row r="73" spans="1:16" x14ac:dyDescent="0.2">
      <c r="C73" s="13"/>
      <c r="D73" s="13"/>
      <c r="E73" s="13"/>
      <c r="F73" s="13"/>
      <c r="G73" s="13"/>
      <c r="H73" s="13"/>
      <c r="I73" s="13"/>
      <c r="J73" s="16"/>
      <c r="K73" s="13"/>
      <c r="L73" s="13"/>
      <c r="M73" s="13"/>
      <c r="N73" s="24"/>
      <c r="O73" s="13"/>
      <c r="P73" s="16"/>
    </row>
    <row r="74" spans="1:16" s="10" customFormat="1" x14ac:dyDescent="0.2">
      <c r="A74" s="110"/>
      <c r="B74" s="74" t="s">
        <v>71</v>
      </c>
      <c r="C74" s="68">
        <f>SUM(C72)</f>
        <v>31843.549999999996</v>
      </c>
      <c r="D74" s="12"/>
      <c r="E74" s="12"/>
      <c r="F74" s="12"/>
      <c r="G74" s="12"/>
      <c r="H74" s="12"/>
      <c r="I74" s="12"/>
      <c r="J74" s="63"/>
      <c r="K74" s="12"/>
      <c r="L74" s="12"/>
      <c r="M74" s="12"/>
      <c r="N74" s="63"/>
      <c r="O74" s="12"/>
      <c r="P74" s="14">
        <f t="shared" si="1"/>
        <v>0</v>
      </c>
    </row>
    <row r="76" spans="1:16" ht="19" x14ac:dyDescent="0.2">
      <c r="B76" s="81" t="s">
        <v>109</v>
      </c>
      <c r="D76" s="4"/>
      <c r="E76" s="4"/>
      <c r="F76" s="4"/>
      <c r="G76" s="4"/>
      <c r="H76" s="6"/>
      <c r="I76" s="6"/>
      <c r="K76" s="4"/>
      <c r="L76" s="4"/>
      <c r="M76" s="4"/>
      <c r="O76" s="4"/>
      <c r="P76" s="4"/>
    </row>
    <row r="77" spans="1:16" s="10" customFormat="1" x14ac:dyDescent="0.2">
      <c r="A77" s="110"/>
      <c r="B77" s="74" t="s">
        <v>110</v>
      </c>
      <c r="C77" s="14">
        <f>SUM(C78:C82)</f>
        <v>992.26</v>
      </c>
      <c r="D77" s="62">
        <f>SUM(D78:D82)</f>
        <v>0</v>
      </c>
      <c r="E77" s="62">
        <f>SUM(E78,E79,E82)</f>
        <v>0</v>
      </c>
      <c r="F77" s="62">
        <f t="shared" ref="F77:O77" si="18">SUM(F78:F82)</f>
        <v>0</v>
      </c>
      <c r="G77" s="62">
        <f t="shared" si="18"/>
        <v>0</v>
      </c>
      <c r="H77" s="62">
        <f t="shared" si="18"/>
        <v>0</v>
      </c>
      <c r="I77" s="62">
        <f t="shared" si="18"/>
        <v>0</v>
      </c>
      <c r="J77" s="17">
        <f t="shared" si="18"/>
        <v>0</v>
      </c>
      <c r="K77" s="17">
        <f t="shared" si="18"/>
        <v>0</v>
      </c>
      <c r="L77" s="17">
        <f t="shared" si="18"/>
        <v>0</v>
      </c>
      <c r="M77" s="17">
        <f t="shared" si="18"/>
        <v>0</v>
      </c>
      <c r="N77" s="17">
        <f t="shared" si="18"/>
        <v>156.69999999999999</v>
      </c>
      <c r="O77" s="17">
        <f t="shared" si="18"/>
        <v>0</v>
      </c>
      <c r="P77" s="17">
        <f t="shared" ref="P77:P82" si="19">SUM(D77:O77)</f>
        <v>156.69999999999999</v>
      </c>
    </row>
    <row r="78" spans="1:16" x14ac:dyDescent="0.2">
      <c r="B78" s="76" t="s">
        <v>57</v>
      </c>
      <c r="C78" s="16">
        <v>500</v>
      </c>
      <c r="D78" s="6"/>
      <c r="E78" s="6"/>
      <c r="F78" s="6"/>
      <c r="G78" s="6"/>
      <c r="H78" s="6"/>
      <c r="I78" s="6"/>
      <c r="K78" s="4"/>
      <c r="L78" s="4"/>
      <c r="M78" s="4"/>
      <c r="O78" s="4"/>
      <c r="P78" s="4">
        <f t="shared" si="19"/>
        <v>0</v>
      </c>
    </row>
    <row r="79" spans="1:16" x14ac:dyDescent="0.2">
      <c r="B79" s="76" t="s">
        <v>111</v>
      </c>
      <c r="D79" s="6"/>
      <c r="E79" s="6"/>
      <c r="F79" s="6"/>
      <c r="G79" s="6"/>
      <c r="H79" s="6"/>
      <c r="I79" s="6"/>
      <c r="K79" s="4"/>
      <c r="L79" s="4"/>
      <c r="M79" s="4"/>
      <c r="O79" s="4"/>
      <c r="P79" s="4">
        <f t="shared" si="19"/>
        <v>0</v>
      </c>
    </row>
    <row r="80" spans="1:16" x14ac:dyDescent="0.2">
      <c r="B80" s="76" t="s">
        <v>175</v>
      </c>
      <c r="C80" s="16">
        <v>143.76</v>
      </c>
      <c r="D80" s="6"/>
      <c r="E80" s="6"/>
      <c r="F80" s="6"/>
      <c r="G80" s="6"/>
      <c r="H80" s="6"/>
      <c r="I80" s="6"/>
      <c r="K80" s="4"/>
      <c r="L80" s="4"/>
      <c r="M80" s="4"/>
      <c r="N80" s="4">
        <v>156.69999999999999</v>
      </c>
      <c r="O80" s="4"/>
      <c r="P80" s="4">
        <f t="shared" si="19"/>
        <v>156.69999999999999</v>
      </c>
    </row>
    <row r="81" spans="1:16" x14ac:dyDescent="0.2">
      <c r="B81" s="76" t="s">
        <v>86</v>
      </c>
      <c r="C81" s="16">
        <v>348.5</v>
      </c>
      <c r="D81" s="6"/>
      <c r="E81" s="6"/>
      <c r="F81" s="6"/>
      <c r="G81" s="6"/>
      <c r="H81" s="6"/>
      <c r="I81" s="6"/>
      <c r="K81" s="4"/>
      <c r="L81" s="4"/>
      <c r="M81" s="4"/>
      <c r="O81" s="4"/>
      <c r="P81" s="4">
        <f t="shared" si="19"/>
        <v>0</v>
      </c>
    </row>
    <row r="82" spans="1:16" x14ac:dyDescent="0.2">
      <c r="B82" s="76" t="s">
        <v>167</v>
      </c>
      <c r="D82" s="6"/>
      <c r="E82" s="6"/>
      <c r="F82" s="6"/>
      <c r="G82" s="6"/>
      <c r="H82" s="6"/>
      <c r="I82" s="6"/>
      <c r="K82" s="4"/>
      <c r="L82" s="4"/>
      <c r="M82" s="4"/>
      <c r="O82" s="4"/>
      <c r="P82" s="4">
        <f t="shared" si="19"/>
        <v>0</v>
      </c>
    </row>
    <row r="83" spans="1:16" x14ac:dyDescent="0.2">
      <c r="D83" s="6"/>
      <c r="E83" s="4"/>
      <c r="F83" s="6"/>
      <c r="G83" s="6"/>
      <c r="H83" s="6"/>
      <c r="I83" s="6"/>
      <c r="K83" s="4"/>
      <c r="L83" s="4"/>
      <c r="M83" s="4"/>
      <c r="O83" s="4"/>
      <c r="P83" s="4"/>
    </row>
    <row r="84" spans="1:16" s="10" customFormat="1" x14ac:dyDescent="0.2">
      <c r="A84" s="110"/>
      <c r="B84" s="74" t="s">
        <v>113</v>
      </c>
      <c r="C84" s="14">
        <f t="shared" ref="C84:O84" si="20">SUM(C85:C87)</f>
        <v>1500</v>
      </c>
      <c r="D84" s="62">
        <f t="shared" si="20"/>
        <v>0</v>
      </c>
      <c r="E84" s="62">
        <f t="shared" si="20"/>
        <v>0</v>
      </c>
      <c r="F84" s="62">
        <f t="shared" si="20"/>
        <v>0</v>
      </c>
      <c r="G84" s="62">
        <f t="shared" si="20"/>
        <v>0</v>
      </c>
      <c r="H84" s="62">
        <f t="shared" si="20"/>
        <v>0</v>
      </c>
      <c r="I84" s="62">
        <f t="shared" si="20"/>
        <v>0</v>
      </c>
      <c r="J84" s="17">
        <f t="shared" si="20"/>
        <v>0</v>
      </c>
      <c r="K84" s="17">
        <f t="shared" si="20"/>
        <v>0</v>
      </c>
      <c r="L84" s="17">
        <f t="shared" si="20"/>
        <v>0</v>
      </c>
      <c r="M84" s="17">
        <f t="shared" si="20"/>
        <v>0</v>
      </c>
      <c r="N84" s="17">
        <f t="shared" si="20"/>
        <v>0</v>
      </c>
      <c r="O84" s="17">
        <f t="shared" si="20"/>
        <v>0</v>
      </c>
      <c r="P84" s="17">
        <f>SUM(D84:O84)</f>
        <v>0</v>
      </c>
    </row>
    <row r="85" spans="1:16" x14ac:dyDescent="0.2">
      <c r="B85" s="76" t="s">
        <v>57</v>
      </c>
      <c r="C85" s="16">
        <v>500</v>
      </c>
      <c r="D85" s="6"/>
      <c r="E85" s="6"/>
      <c r="F85" s="6"/>
      <c r="G85" s="6"/>
      <c r="H85" s="6"/>
      <c r="I85" s="6"/>
      <c r="K85" s="4"/>
      <c r="L85" s="4"/>
      <c r="M85" s="4"/>
      <c r="O85" s="4"/>
      <c r="P85" s="4">
        <f>SUM(D85:O85)</f>
        <v>0</v>
      </c>
    </row>
    <row r="86" spans="1:16" x14ac:dyDescent="0.2">
      <c r="B86" s="76" t="s">
        <v>111</v>
      </c>
      <c r="C86" s="16">
        <v>750</v>
      </c>
      <c r="D86" s="6"/>
      <c r="E86" s="6"/>
      <c r="F86" s="6"/>
      <c r="G86" s="6"/>
      <c r="H86" s="6"/>
      <c r="I86" s="6"/>
      <c r="K86" s="4"/>
      <c r="L86" s="4"/>
      <c r="M86" s="4"/>
      <c r="O86" s="4"/>
      <c r="P86" s="4">
        <f>SUM(D85:O85)</f>
        <v>0</v>
      </c>
    </row>
    <row r="87" spans="1:16" x14ac:dyDescent="0.2">
      <c r="B87" s="76" t="s">
        <v>167</v>
      </c>
      <c r="C87" s="16">
        <v>250</v>
      </c>
      <c r="D87" s="6"/>
      <c r="E87" s="6"/>
      <c r="F87" s="6"/>
      <c r="G87" s="6"/>
      <c r="H87" s="6"/>
      <c r="I87" s="6"/>
      <c r="K87" s="4"/>
      <c r="L87" s="4"/>
      <c r="M87" s="4"/>
      <c r="O87" s="4"/>
      <c r="P87" s="4">
        <f>SUM(D87:O87)</f>
        <v>0</v>
      </c>
    </row>
    <row r="88" spans="1:16" x14ac:dyDescent="0.2">
      <c r="D88" s="4"/>
      <c r="E88" s="4"/>
      <c r="F88" s="6"/>
      <c r="G88" s="6"/>
      <c r="H88" s="6"/>
      <c r="I88" s="6"/>
      <c r="K88" s="4"/>
      <c r="L88" s="4"/>
      <c r="M88" s="4"/>
      <c r="O88" s="4"/>
      <c r="P88" s="4"/>
    </row>
    <row r="89" spans="1:16" s="10" customFormat="1" x14ac:dyDescent="0.2">
      <c r="A89" s="110"/>
      <c r="B89" s="74" t="s">
        <v>112</v>
      </c>
      <c r="C89" s="14">
        <f>SUM(C90:C95,C96)</f>
        <v>5149.95</v>
      </c>
      <c r="D89" s="62">
        <f t="shared" ref="D89:O89" si="21">SUM(D90:D93)</f>
        <v>0</v>
      </c>
      <c r="E89" s="62">
        <f t="shared" si="21"/>
        <v>0</v>
      </c>
      <c r="F89" s="62">
        <f t="shared" si="21"/>
        <v>0</v>
      </c>
      <c r="G89" s="62">
        <f t="shared" si="21"/>
        <v>0</v>
      </c>
      <c r="H89" s="62">
        <f t="shared" si="21"/>
        <v>0</v>
      </c>
      <c r="I89" s="62">
        <f t="shared" si="21"/>
        <v>0</v>
      </c>
      <c r="J89" s="17">
        <f t="shared" si="21"/>
        <v>0</v>
      </c>
      <c r="K89" s="17">
        <f t="shared" si="21"/>
        <v>0</v>
      </c>
      <c r="L89" s="17">
        <f t="shared" si="21"/>
        <v>0</v>
      </c>
      <c r="M89" s="17">
        <f t="shared" si="21"/>
        <v>0</v>
      </c>
      <c r="N89" s="17">
        <f t="shared" si="21"/>
        <v>0</v>
      </c>
      <c r="O89" s="17">
        <f t="shared" si="21"/>
        <v>0</v>
      </c>
      <c r="P89" s="17">
        <f t="shared" ref="P89:P96" si="22">SUM(D89:O89)</f>
        <v>0</v>
      </c>
    </row>
    <row r="90" spans="1:16" x14ac:dyDescent="0.2">
      <c r="B90" s="76" t="s">
        <v>57</v>
      </c>
      <c r="C90" s="16">
        <v>337.5</v>
      </c>
      <c r="D90" s="6"/>
      <c r="E90" s="6"/>
      <c r="F90" s="6"/>
      <c r="G90" s="6"/>
      <c r="H90" s="6"/>
      <c r="I90" s="6"/>
      <c r="K90" s="4"/>
      <c r="L90" s="4"/>
      <c r="M90" s="4"/>
      <c r="O90" s="4"/>
      <c r="P90" s="4">
        <f t="shared" si="22"/>
        <v>0</v>
      </c>
    </row>
    <row r="91" spans="1:16" x14ac:dyDescent="0.2">
      <c r="B91" s="76" t="s">
        <v>194</v>
      </c>
      <c r="C91" s="16">
        <v>1012.5</v>
      </c>
      <c r="D91" s="6"/>
      <c r="E91" s="6"/>
      <c r="F91" s="6"/>
      <c r="G91" s="6"/>
      <c r="H91" s="6"/>
      <c r="I91" s="6"/>
      <c r="K91" s="4"/>
      <c r="L91" s="4"/>
      <c r="M91" s="4"/>
      <c r="O91" s="4"/>
      <c r="P91" s="4">
        <f t="shared" si="22"/>
        <v>0</v>
      </c>
    </row>
    <row r="92" spans="1:16" x14ac:dyDescent="0.2">
      <c r="B92" s="76" t="s">
        <v>63</v>
      </c>
      <c r="C92" s="16">
        <v>109.95</v>
      </c>
      <c r="D92" s="6"/>
      <c r="E92" s="6"/>
      <c r="F92" s="6"/>
      <c r="G92" s="6"/>
      <c r="H92" s="6"/>
      <c r="I92" s="6"/>
      <c r="K92" s="4"/>
      <c r="L92" s="4"/>
      <c r="M92" s="4"/>
      <c r="O92" s="4"/>
      <c r="P92" s="4">
        <f t="shared" si="22"/>
        <v>0</v>
      </c>
    </row>
    <row r="93" spans="1:16" x14ac:dyDescent="0.2">
      <c r="B93" s="76" t="s">
        <v>197</v>
      </c>
      <c r="C93" s="16">
        <v>700</v>
      </c>
      <c r="D93" s="6"/>
      <c r="E93" s="6"/>
      <c r="F93" s="6"/>
      <c r="G93" s="6"/>
      <c r="H93" s="6"/>
      <c r="I93" s="6"/>
      <c r="K93" s="4"/>
      <c r="L93" s="4"/>
      <c r="M93" s="4"/>
      <c r="O93" s="4"/>
      <c r="P93" s="4">
        <f t="shared" si="22"/>
        <v>0</v>
      </c>
    </row>
    <row r="94" spans="1:16" x14ac:dyDescent="0.2">
      <c r="B94" s="76" t="s">
        <v>193</v>
      </c>
      <c r="C94" s="16">
        <v>600</v>
      </c>
      <c r="D94" s="6"/>
      <c r="E94" s="6"/>
      <c r="F94" s="6"/>
      <c r="G94" s="6"/>
      <c r="H94" s="6"/>
      <c r="I94" s="6"/>
      <c r="K94" s="4"/>
      <c r="L94" s="4"/>
      <c r="M94" s="4"/>
      <c r="O94" s="4"/>
      <c r="P94" s="4">
        <f t="shared" si="22"/>
        <v>0</v>
      </c>
    </row>
    <row r="95" spans="1:16" x14ac:dyDescent="0.2">
      <c r="B95" s="76" t="s">
        <v>224</v>
      </c>
      <c r="C95" s="16">
        <v>1500</v>
      </c>
      <c r="D95" s="6"/>
      <c r="E95" s="6"/>
      <c r="F95" s="6"/>
      <c r="G95" s="6"/>
      <c r="H95" s="6"/>
      <c r="I95" s="6"/>
      <c r="K95" s="4"/>
      <c r="L95" s="4"/>
      <c r="M95" s="4"/>
      <c r="O95" s="4"/>
      <c r="P95" s="4">
        <f t="shared" si="22"/>
        <v>0</v>
      </c>
    </row>
    <row r="96" spans="1:16" x14ac:dyDescent="0.2">
      <c r="B96" s="76" t="s">
        <v>167</v>
      </c>
      <c r="C96" s="16">
        <v>890</v>
      </c>
      <c r="D96" s="6"/>
      <c r="E96" s="6"/>
      <c r="F96" s="6"/>
      <c r="G96" s="6"/>
      <c r="H96" s="6"/>
      <c r="I96" s="6"/>
      <c r="K96" s="4"/>
      <c r="L96" s="4"/>
      <c r="M96" s="4"/>
      <c r="O96" s="4"/>
      <c r="P96" s="4">
        <f t="shared" si="22"/>
        <v>0</v>
      </c>
    </row>
    <row r="97" spans="1:16" x14ac:dyDescent="0.2">
      <c r="D97" s="4"/>
      <c r="E97" s="4"/>
      <c r="F97" s="6"/>
      <c r="G97" s="6"/>
      <c r="H97" s="6"/>
      <c r="I97" s="6"/>
      <c r="K97" s="4"/>
      <c r="L97" s="4"/>
      <c r="M97" s="4"/>
      <c r="O97" s="4"/>
      <c r="P97" s="4"/>
    </row>
    <row r="98" spans="1:16" s="10" customFormat="1" x14ac:dyDescent="0.2">
      <c r="A98" s="110"/>
      <c r="B98" s="74" t="s">
        <v>114</v>
      </c>
      <c r="C98" s="14">
        <f>SUM(C99:C102)</f>
        <v>972</v>
      </c>
      <c r="D98" s="62">
        <f t="shared" ref="D98:O98" si="23">SUM(D100:D102)</f>
        <v>0</v>
      </c>
      <c r="E98" s="62">
        <f t="shared" si="23"/>
        <v>0</v>
      </c>
      <c r="F98" s="62">
        <f t="shared" si="23"/>
        <v>0</v>
      </c>
      <c r="G98" s="62">
        <f t="shared" si="23"/>
        <v>0</v>
      </c>
      <c r="H98" s="62">
        <f t="shared" si="23"/>
        <v>0</v>
      </c>
      <c r="I98" s="62">
        <f t="shared" si="23"/>
        <v>0</v>
      </c>
      <c r="J98" s="17">
        <f t="shared" si="23"/>
        <v>0</v>
      </c>
      <c r="K98" s="17">
        <f t="shared" si="23"/>
        <v>0</v>
      </c>
      <c r="L98" s="17">
        <f t="shared" si="23"/>
        <v>0</v>
      </c>
      <c r="M98" s="17">
        <f t="shared" si="23"/>
        <v>0</v>
      </c>
      <c r="N98" s="17">
        <f t="shared" si="23"/>
        <v>0</v>
      </c>
      <c r="O98" s="17">
        <f t="shared" si="23"/>
        <v>0</v>
      </c>
      <c r="P98" s="17">
        <f>SUM(D98:O98)</f>
        <v>0</v>
      </c>
    </row>
    <row r="99" spans="1:16" s="10" customFormat="1" x14ac:dyDescent="0.2">
      <c r="A99" s="110"/>
      <c r="B99" s="85" t="s">
        <v>117</v>
      </c>
      <c r="C99" s="64">
        <v>972</v>
      </c>
      <c r="D99" s="62"/>
      <c r="E99" s="62"/>
      <c r="F99" s="62"/>
      <c r="G99" s="62"/>
      <c r="H99" s="62"/>
      <c r="I99" s="62"/>
      <c r="J99" s="17"/>
      <c r="K99" s="17"/>
      <c r="L99" s="17"/>
      <c r="M99" s="17"/>
      <c r="N99" s="17"/>
      <c r="O99" s="17"/>
      <c r="P99" s="17">
        <f>SUM(D99:O99)</f>
        <v>0</v>
      </c>
    </row>
    <row r="100" spans="1:16" x14ac:dyDescent="0.2">
      <c r="B100" s="76" t="s">
        <v>57</v>
      </c>
      <c r="D100" s="6"/>
      <c r="E100" s="6"/>
      <c r="F100" s="6"/>
      <c r="G100" s="6"/>
      <c r="H100" s="6"/>
      <c r="I100" s="6"/>
      <c r="K100" s="4"/>
      <c r="L100" s="4"/>
      <c r="M100" s="4"/>
      <c r="O100" s="4"/>
      <c r="P100" s="4">
        <f>SUM(D100:O100)</f>
        <v>0</v>
      </c>
    </row>
    <row r="101" spans="1:16" x14ac:dyDescent="0.2">
      <c r="B101" s="76" t="s">
        <v>111</v>
      </c>
      <c r="D101" s="6"/>
      <c r="E101" s="6"/>
      <c r="F101" s="6"/>
      <c r="G101" s="6"/>
      <c r="H101" s="6"/>
      <c r="I101" s="6"/>
      <c r="K101" s="4"/>
      <c r="L101" s="4"/>
      <c r="M101" s="4"/>
      <c r="O101" s="4"/>
      <c r="P101" s="4">
        <f>SUM(D101,E101:O101)</f>
        <v>0</v>
      </c>
    </row>
    <row r="102" spans="1:16" x14ac:dyDescent="0.2">
      <c r="B102" s="76" t="s">
        <v>167</v>
      </c>
      <c r="D102" s="6"/>
      <c r="E102" s="6"/>
      <c r="F102" s="6"/>
      <c r="G102" s="6"/>
      <c r="H102" s="6"/>
      <c r="I102" s="6"/>
      <c r="K102" s="4"/>
      <c r="L102" s="4"/>
      <c r="M102" s="4"/>
      <c r="O102" s="4"/>
      <c r="P102" s="4">
        <f>SUM(D102:O102)</f>
        <v>0</v>
      </c>
    </row>
    <row r="103" spans="1:16" x14ac:dyDescent="0.2">
      <c r="D103" s="4"/>
      <c r="E103" s="4"/>
      <c r="F103" s="6"/>
      <c r="G103" s="6"/>
      <c r="H103" s="6"/>
      <c r="I103" s="6"/>
      <c r="K103" s="4"/>
      <c r="L103" s="4"/>
      <c r="M103" s="4"/>
      <c r="O103" s="4"/>
      <c r="P103" s="4"/>
    </row>
    <row r="104" spans="1:16" s="10" customFormat="1" x14ac:dyDescent="0.2">
      <c r="A104" s="110"/>
      <c r="B104" s="74" t="s">
        <v>115</v>
      </c>
      <c r="C104" s="14">
        <f t="shared" ref="C104:O104" si="24">SUM(C105:C107)</f>
        <v>2750</v>
      </c>
      <c r="D104" s="62">
        <f t="shared" si="24"/>
        <v>0</v>
      </c>
      <c r="E104" s="62">
        <f t="shared" si="24"/>
        <v>0</v>
      </c>
      <c r="F104" s="62">
        <f t="shared" si="24"/>
        <v>0</v>
      </c>
      <c r="G104" s="62">
        <f t="shared" si="24"/>
        <v>0</v>
      </c>
      <c r="H104" s="62">
        <f t="shared" si="24"/>
        <v>0</v>
      </c>
      <c r="I104" s="62">
        <f t="shared" si="24"/>
        <v>0</v>
      </c>
      <c r="J104" s="17">
        <f t="shared" si="24"/>
        <v>0</v>
      </c>
      <c r="K104" s="17">
        <f t="shared" si="24"/>
        <v>0</v>
      </c>
      <c r="L104" s="17">
        <f t="shared" si="24"/>
        <v>0</v>
      </c>
      <c r="M104" s="17">
        <f t="shared" si="24"/>
        <v>0</v>
      </c>
      <c r="N104" s="17">
        <f t="shared" si="24"/>
        <v>0</v>
      </c>
      <c r="O104" s="17">
        <f t="shared" si="24"/>
        <v>0</v>
      </c>
      <c r="P104" s="17">
        <f>SUM(D104:O104)</f>
        <v>0</v>
      </c>
    </row>
    <row r="105" spans="1:16" x14ac:dyDescent="0.2">
      <c r="B105" s="76" t="s">
        <v>57</v>
      </c>
      <c r="C105" s="16">
        <v>450</v>
      </c>
      <c r="D105" s="6"/>
      <c r="E105" s="6"/>
      <c r="F105" s="6"/>
      <c r="G105" s="6"/>
      <c r="H105" s="6"/>
      <c r="I105" s="6"/>
      <c r="K105" s="4"/>
      <c r="L105" s="4"/>
      <c r="M105" s="4"/>
      <c r="O105" s="4"/>
      <c r="P105" s="4">
        <f>SUM(D105:O105)</f>
        <v>0</v>
      </c>
    </row>
    <row r="106" spans="1:16" x14ac:dyDescent="0.2">
      <c r="B106" s="76" t="s">
        <v>111</v>
      </c>
      <c r="C106" s="16">
        <v>2100</v>
      </c>
      <c r="D106" s="6"/>
      <c r="E106" s="6"/>
      <c r="F106" s="6"/>
      <c r="G106" s="6"/>
      <c r="H106" s="6"/>
      <c r="I106" s="6"/>
      <c r="K106" s="4"/>
      <c r="L106" s="4"/>
      <c r="M106" s="4"/>
      <c r="O106" s="4"/>
      <c r="P106" s="4">
        <f>SUM(D106:O106)</f>
        <v>0</v>
      </c>
    </row>
    <row r="107" spans="1:16" x14ac:dyDescent="0.2">
      <c r="B107" s="76" t="s">
        <v>167</v>
      </c>
      <c r="C107" s="16">
        <v>200</v>
      </c>
      <c r="D107" s="6"/>
      <c r="E107" s="6"/>
      <c r="F107" s="6"/>
      <c r="G107" s="6"/>
      <c r="H107" s="6"/>
      <c r="I107" s="6"/>
      <c r="K107" s="4"/>
      <c r="L107" s="4"/>
      <c r="M107" s="4"/>
      <c r="O107" s="4"/>
      <c r="P107" s="4">
        <f>SUM(D107:O107)</f>
        <v>0</v>
      </c>
    </row>
    <row r="108" spans="1:16" x14ac:dyDescent="0.2">
      <c r="B108" s="76" t="s">
        <v>170</v>
      </c>
      <c r="D108" s="4"/>
      <c r="E108" s="6"/>
      <c r="F108" s="6"/>
      <c r="G108" s="6"/>
      <c r="H108" s="6"/>
      <c r="I108" s="6"/>
      <c r="K108" s="4"/>
      <c r="L108" s="4"/>
      <c r="M108" s="4"/>
      <c r="O108" s="4"/>
      <c r="P108" s="4">
        <f>SUM(D108:O108)</f>
        <v>0</v>
      </c>
    </row>
    <row r="109" spans="1:16" x14ac:dyDescent="0.2">
      <c r="D109" s="4"/>
      <c r="E109" s="6"/>
      <c r="F109" s="6"/>
      <c r="G109" s="6"/>
      <c r="H109" s="6"/>
      <c r="I109" s="6"/>
      <c r="K109" s="4"/>
      <c r="L109" s="4"/>
      <c r="M109" s="4"/>
      <c r="O109" s="4"/>
      <c r="P109" s="4"/>
    </row>
    <row r="110" spans="1:16" s="10" customFormat="1" x14ac:dyDescent="0.2">
      <c r="A110" s="110"/>
      <c r="B110" s="74" t="s">
        <v>116</v>
      </c>
      <c r="C110" s="14">
        <f t="shared" ref="C110:O110" si="25">SUM(C111:C113)</f>
        <v>280</v>
      </c>
      <c r="D110" s="62">
        <f t="shared" si="25"/>
        <v>0</v>
      </c>
      <c r="E110" s="62">
        <f t="shared" si="25"/>
        <v>0</v>
      </c>
      <c r="F110" s="62">
        <f t="shared" si="25"/>
        <v>0</v>
      </c>
      <c r="G110" s="62">
        <f t="shared" si="25"/>
        <v>0</v>
      </c>
      <c r="H110" s="62">
        <f t="shared" si="25"/>
        <v>0</v>
      </c>
      <c r="I110" s="62">
        <f t="shared" si="25"/>
        <v>0</v>
      </c>
      <c r="J110" s="17">
        <f t="shared" si="25"/>
        <v>0</v>
      </c>
      <c r="K110" s="17">
        <f t="shared" si="25"/>
        <v>0</v>
      </c>
      <c r="L110" s="17">
        <f t="shared" si="25"/>
        <v>0</v>
      </c>
      <c r="M110" s="17">
        <f t="shared" si="25"/>
        <v>0</v>
      </c>
      <c r="N110" s="17">
        <f t="shared" si="25"/>
        <v>0</v>
      </c>
      <c r="O110" s="17">
        <f t="shared" si="25"/>
        <v>0</v>
      </c>
      <c r="P110" s="17">
        <f>SUM(D110:O110)</f>
        <v>0</v>
      </c>
    </row>
    <row r="111" spans="1:16" x14ac:dyDescent="0.2">
      <c r="B111" s="76" t="s">
        <v>57</v>
      </c>
      <c r="D111" s="6"/>
      <c r="E111" s="6"/>
      <c r="F111" s="6"/>
      <c r="G111" s="6"/>
      <c r="H111" s="6"/>
      <c r="I111" s="6"/>
      <c r="K111" s="4"/>
      <c r="L111" s="4"/>
      <c r="M111" s="4"/>
      <c r="O111" s="4"/>
      <c r="P111" s="4">
        <f>SUM(D111:O111)</f>
        <v>0</v>
      </c>
    </row>
    <row r="112" spans="1:16" x14ac:dyDescent="0.2">
      <c r="B112" s="76" t="s">
        <v>111</v>
      </c>
      <c r="C112" s="16">
        <v>140</v>
      </c>
      <c r="D112" s="6"/>
      <c r="E112" s="6"/>
      <c r="F112" s="6"/>
      <c r="G112" s="6"/>
      <c r="H112" s="6"/>
      <c r="I112" s="6"/>
      <c r="K112" s="4"/>
      <c r="L112" s="4"/>
      <c r="M112" s="4"/>
      <c r="O112" s="4"/>
      <c r="P112" s="4">
        <f>SUM(D112:O112)</f>
        <v>0</v>
      </c>
    </row>
    <row r="113" spans="1:16" x14ac:dyDescent="0.2">
      <c r="B113" s="76" t="s">
        <v>167</v>
      </c>
      <c r="C113" s="16">
        <v>140</v>
      </c>
      <c r="D113" s="6"/>
      <c r="E113" s="6"/>
      <c r="F113" s="6"/>
      <c r="G113" s="6"/>
      <c r="H113" s="6"/>
      <c r="I113" s="6"/>
      <c r="K113" s="4"/>
      <c r="L113" s="4"/>
      <c r="M113" s="4"/>
      <c r="O113" s="4"/>
      <c r="P113" s="4">
        <f>SUM(D113:O113)</f>
        <v>0</v>
      </c>
    </row>
    <row r="114" spans="1:16" x14ac:dyDescent="0.2">
      <c r="D114" s="4"/>
      <c r="E114" s="4"/>
      <c r="F114" s="6"/>
      <c r="G114" s="6"/>
      <c r="H114" s="6"/>
      <c r="I114" s="6"/>
      <c r="K114" s="4"/>
      <c r="L114" s="4"/>
      <c r="M114" s="4"/>
      <c r="O114" s="4"/>
      <c r="P114" s="4"/>
    </row>
    <row r="115" spans="1:16" s="10" customFormat="1" x14ac:dyDescent="0.2">
      <c r="A115" s="110"/>
      <c r="B115" s="74" t="s">
        <v>179</v>
      </c>
      <c r="C115" s="14"/>
      <c r="D115" s="62"/>
      <c r="E115" s="62"/>
      <c r="F115" s="62"/>
      <c r="G115" s="62"/>
      <c r="H115" s="62"/>
      <c r="I115" s="62"/>
      <c r="J115" s="17"/>
      <c r="K115" s="17"/>
      <c r="L115" s="17"/>
      <c r="M115" s="17"/>
      <c r="N115" s="17"/>
      <c r="O115" s="17"/>
      <c r="P115" s="17">
        <f>SUM(C115:O115)</f>
        <v>0</v>
      </c>
    </row>
    <row r="116" spans="1:16" x14ac:dyDescent="0.2">
      <c r="D116" s="4"/>
      <c r="E116" s="4"/>
      <c r="F116" s="6"/>
      <c r="G116" s="6"/>
      <c r="H116" s="4"/>
      <c r="I116" s="4"/>
      <c r="K116" s="4"/>
      <c r="L116" s="4"/>
      <c r="M116" s="4"/>
      <c r="O116" s="4"/>
      <c r="P116" s="4"/>
    </row>
    <row r="117" spans="1:16" x14ac:dyDescent="0.2">
      <c r="D117" s="4"/>
      <c r="E117" s="4"/>
      <c r="F117" s="6"/>
      <c r="G117" s="6"/>
      <c r="H117" s="4"/>
      <c r="I117" s="4"/>
      <c r="K117" s="4"/>
      <c r="L117" s="4"/>
      <c r="M117" s="4"/>
      <c r="O117" s="4"/>
    </row>
    <row r="118" spans="1:16" x14ac:dyDescent="0.2">
      <c r="D118" s="4"/>
      <c r="E118" s="4"/>
      <c r="F118" s="6"/>
      <c r="G118" s="6"/>
      <c r="H118" s="4"/>
      <c r="I118" s="4"/>
      <c r="K118" s="4"/>
      <c r="L118" s="4"/>
      <c r="M118" s="4"/>
      <c r="O118" s="4"/>
    </row>
    <row r="119" spans="1:16" x14ac:dyDescent="0.2">
      <c r="D119" s="4"/>
      <c r="E119" s="4"/>
      <c r="F119" s="4"/>
      <c r="G119" s="6"/>
      <c r="H119" s="4"/>
      <c r="I119" s="4"/>
      <c r="K119" s="4"/>
      <c r="L119" s="4"/>
      <c r="M119" s="4"/>
      <c r="O119" s="4"/>
    </row>
  </sheetData>
  <pageMargins left="0.7" right="0.7" top="0.75" bottom="0.75" header="0.3" footer="0.3"/>
  <pageSetup orientation="portrait" r:id="rId1"/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AC28-D9C3-420E-951C-18A13861960B}">
  <dimension ref="A1:F116"/>
  <sheetViews>
    <sheetView topLeftCell="A56" workbookViewId="0">
      <selection activeCell="D38" sqref="D38"/>
    </sheetView>
  </sheetViews>
  <sheetFormatPr baseColWidth="10" defaultColWidth="8.83203125" defaultRowHeight="15" x14ac:dyDescent="0.2"/>
  <cols>
    <col min="1" max="1" width="11.33203125" customWidth="1"/>
    <col min="2" max="2" width="37.6640625" customWidth="1"/>
    <col min="3" max="3" width="17.33203125" customWidth="1"/>
    <col min="4" max="4" width="16.33203125" customWidth="1"/>
    <col min="5" max="5" width="17.83203125" customWidth="1"/>
    <col min="6" max="6" width="16.83203125" customWidth="1"/>
  </cols>
  <sheetData>
    <row r="1" spans="1:6" ht="19" x14ac:dyDescent="0.25">
      <c r="A1" s="32"/>
      <c r="B1" s="33" t="s">
        <v>31</v>
      </c>
      <c r="C1" s="34" t="s">
        <v>165</v>
      </c>
      <c r="D1" s="35" t="s">
        <v>32</v>
      </c>
      <c r="E1" s="36" t="s">
        <v>85</v>
      </c>
      <c r="F1" s="10" t="s">
        <v>70</v>
      </c>
    </row>
    <row r="2" spans="1:6" ht="16" x14ac:dyDescent="0.2">
      <c r="A2" s="32">
        <v>4000</v>
      </c>
      <c r="B2" s="36" t="s">
        <v>241</v>
      </c>
      <c r="C2" s="38">
        <v>5212</v>
      </c>
      <c r="D2" s="39">
        <v>5000</v>
      </c>
      <c r="E2" s="57">
        <f>SUM(E3:E4,E5)</f>
        <v>15601.73</v>
      </c>
      <c r="F2" s="62">
        <f>SUM(F3:F6)</f>
        <v>9500</v>
      </c>
    </row>
    <row r="3" spans="1:6" ht="16" x14ac:dyDescent="0.2">
      <c r="A3" s="32"/>
      <c r="B3" s="160" t="s">
        <v>236</v>
      </c>
      <c r="C3" s="40">
        <v>768</v>
      </c>
      <c r="E3" s="56">
        <v>504</v>
      </c>
      <c r="F3" s="16">
        <v>500</v>
      </c>
    </row>
    <row r="4" spans="1:6" ht="16" x14ac:dyDescent="0.2">
      <c r="A4" s="32"/>
      <c r="B4" s="160" t="s">
        <v>237</v>
      </c>
      <c r="C4" s="40">
        <v>4444</v>
      </c>
      <c r="E4" s="56">
        <v>5212</v>
      </c>
      <c r="F4" s="16">
        <v>5000</v>
      </c>
    </row>
    <row r="5" spans="1:6" ht="16" x14ac:dyDescent="0.2">
      <c r="A5" s="32"/>
      <c r="B5" s="162" t="s">
        <v>242</v>
      </c>
      <c r="C5" s="55">
        <v>2674</v>
      </c>
      <c r="D5" s="58">
        <v>200</v>
      </c>
      <c r="E5" s="56">
        <v>9885.73</v>
      </c>
      <c r="F5" s="16">
        <v>3000</v>
      </c>
    </row>
    <row r="6" spans="1:6" ht="16" x14ac:dyDescent="0.2">
      <c r="A6" s="32"/>
      <c r="B6" s="54" t="s">
        <v>180</v>
      </c>
      <c r="C6" s="55"/>
      <c r="D6" s="58"/>
      <c r="E6" s="56"/>
      <c r="F6" s="16">
        <v>1000</v>
      </c>
    </row>
    <row r="7" spans="1:6" s="10" customFormat="1" ht="16" x14ac:dyDescent="0.2">
      <c r="A7" s="32">
        <v>4096</v>
      </c>
      <c r="B7" s="41" t="s">
        <v>223</v>
      </c>
      <c r="C7" s="38"/>
      <c r="D7" s="39"/>
      <c r="E7" s="57"/>
      <c r="F7" s="14">
        <f>SUM(F8,F14,F15,F16)</f>
        <v>20190</v>
      </c>
    </row>
    <row r="8" spans="1:6" s="10" customFormat="1" ht="15" customHeight="1" x14ac:dyDescent="0.2">
      <c r="A8" s="32"/>
      <c r="B8" s="41" t="s">
        <v>206</v>
      </c>
      <c r="C8" s="37">
        <f>SUM(C9:C13)</f>
        <v>22495</v>
      </c>
      <c r="D8" s="37">
        <f>SUM(D9:D13)</f>
        <v>21800</v>
      </c>
      <c r="E8" s="57">
        <f>SUM(E9:E13)</f>
        <v>6191.2199999999993</v>
      </c>
      <c r="F8" s="62">
        <f>SUM(F9:F13)</f>
        <v>17000</v>
      </c>
    </row>
    <row r="9" spans="1:6" ht="16" x14ac:dyDescent="0.2">
      <c r="A9" s="32"/>
      <c r="B9" s="136" t="s">
        <v>183</v>
      </c>
      <c r="C9" s="42">
        <v>9800</v>
      </c>
      <c r="D9" s="44">
        <v>10000</v>
      </c>
      <c r="E9" s="56">
        <v>2699</v>
      </c>
      <c r="F9" s="16">
        <v>10500</v>
      </c>
    </row>
    <row r="10" spans="1:6" ht="16" x14ac:dyDescent="0.2">
      <c r="A10" s="32"/>
      <c r="B10" s="136" t="s">
        <v>184</v>
      </c>
      <c r="C10" s="42">
        <v>3992</v>
      </c>
      <c r="D10" s="44">
        <v>3800</v>
      </c>
      <c r="E10" s="56"/>
      <c r="F10" s="16"/>
    </row>
    <row r="11" spans="1:6" ht="16" x14ac:dyDescent="0.2">
      <c r="A11" s="32"/>
      <c r="B11" s="136" t="s">
        <v>185</v>
      </c>
      <c r="C11" s="42">
        <v>3025</v>
      </c>
      <c r="D11" s="44">
        <v>3000</v>
      </c>
      <c r="E11" s="56"/>
      <c r="F11" s="16"/>
    </row>
    <row r="12" spans="1:6" ht="16" x14ac:dyDescent="0.2">
      <c r="A12" s="32"/>
      <c r="B12" s="136" t="s">
        <v>195</v>
      </c>
      <c r="C12" s="42"/>
      <c r="D12" s="44"/>
      <c r="E12" s="56"/>
      <c r="F12" s="16">
        <v>1500</v>
      </c>
    </row>
    <row r="13" spans="1:6" ht="16" x14ac:dyDescent="0.2">
      <c r="A13" s="161" t="s">
        <v>239</v>
      </c>
      <c r="B13" s="136" t="s">
        <v>186</v>
      </c>
      <c r="C13" s="42">
        <v>5678</v>
      </c>
      <c r="D13" s="44">
        <v>5000</v>
      </c>
      <c r="E13" s="56">
        <v>3492.22</v>
      </c>
      <c r="F13" s="16">
        <v>5000</v>
      </c>
    </row>
    <row r="14" spans="1:6" s="120" customFormat="1" ht="16" x14ac:dyDescent="0.2">
      <c r="A14" s="115"/>
      <c r="B14" s="127" t="s">
        <v>190</v>
      </c>
      <c r="C14" s="116"/>
      <c r="D14" s="117"/>
      <c r="E14" s="118"/>
      <c r="F14" s="119">
        <v>690</v>
      </c>
    </row>
    <row r="15" spans="1:6" s="126" customFormat="1" ht="16" x14ac:dyDescent="0.2">
      <c r="A15" s="121"/>
      <c r="B15" s="128" t="s">
        <v>191</v>
      </c>
      <c r="C15" s="122"/>
      <c r="D15" s="123"/>
      <c r="E15" s="124"/>
      <c r="F15" s="125">
        <v>500</v>
      </c>
    </row>
    <row r="16" spans="1:6" s="102" customFormat="1" ht="16" x14ac:dyDescent="0.2">
      <c r="A16" s="129"/>
      <c r="B16" s="134" t="s">
        <v>208</v>
      </c>
      <c r="C16" s="130"/>
      <c r="D16" s="131"/>
      <c r="E16" s="132"/>
      <c r="F16" s="133">
        <v>2000</v>
      </c>
    </row>
    <row r="17" spans="1:6" ht="16" x14ac:dyDescent="0.2">
      <c r="A17" s="32">
        <v>4097</v>
      </c>
      <c r="B17" s="41" t="s">
        <v>244</v>
      </c>
      <c r="C17" s="38">
        <f>SUM(C18:C28)</f>
        <v>491</v>
      </c>
      <c r="D17" s="43">
        <f>SUM(D18:D28)</f>
        <v>1200</v>
      </c>
      <c r="E17" s="57">
        <f>SUM(E18:E28)</f>
        <v>1022</v>
      </c>
      <c r="F17" s="62">
        <f>SUM(F18:F28)</f>
        <v>900</v>
      </c>
    </row>
    <row r="18" spans="1:6" ht="16" x14ac:dyDescent="0.2">
      <c r="A18" s="32"/>
      <c r="B18" s="136" t="s">
        <v>225</v>
      </c>
      <c r="C18" s="40">
        <v>400</v>
      </c>
      <c r="D18" s="44">
        <v>200</v>
      </c>
      <c r="E18" s="56"/>
      <c r="F18" s="6"/>
    </row>
    <row r="19" spans="1:6" ht="17" x14ac:dyDescent="0.2">
      <c r="A19" s="32"/>
      <c r="B19" s="159" t="s">
        <v>226</v>
      </c>
      <c r="C19" s="40">
        <v>16</v>
      </c>
      <c r="D19" s="44"/>
      <c r="E19" s="56"/>
      <c r="F19" s="6"/>
    </row>
    <row r="20" spans="1:6" ht="17" x14ac:dyDescent="0.2">
      <c r="A20" s="32"/>
      <c r="B20" s="159" t="s">
        <v>227</v>
      </c>
      <c r="C20" s="40"/>
      <c r="D20" s="44"/>
      <c r="E20" s="56"/>
      <c r="F20" s="6"/>
    </row>
    <row r="21" spans="1:6" ht="16" x14ac:dyDescent="0.2">
      <c r="A21" s="32"/>
      <c r="B21" s="136" t="s">
        <v>228</v>
      </c>
      <c r="C21" s="40">
        <v>75</v>
      </c>
      <c r="D21" s="44"/>
      <c r="E21" s="56"/>
      <c r="F21" s="6"/>
    </row>
    <row r="22" spans="1:6" ht="16" x14ac:dyDescent="0.2">
      <c r="A22" s="32"/>
      <c r="B22" s="136" t="s">
        <v>229</v>
      </c>
      <c r="C22" s="40">
        <v>0</v>
      </c>
      <c r="D22" s="44">
        <v>1000</v>
      </c>
      <c r="E22" s="56"/>
      <c r="F22" s="6"/>
    </row>
    <row r="23" spans="1:6" ht="16" x14ac:dyDescent="0.2">
      <c r="A23" s="32"/>
      <c r="B23" s="136" t="s">
        <v>230</v>
      </c>
      <c r="C23" s="40">
        <v>0</v>
      </c>
      <c r="D23" s="44"/>
      <c r="E23" s="56"/>
      <c r="F23" s="6"/>
    </row>
    <row r="24" spans="1:6" ht="16" x14ac:dyDescent="0.2">
      <c r="A24" s="32"/>
      <c r="B24" s="136" t="s">
        <v>231</v>
      </c>
      <c r="C24" s="40">
        <v>0</v>
      </c>
      <c r="D24" s="44"/>
      <c r="E24" s="56"/>
      <c r="F24" s="6"/>
    </row>
    <row r="25" spans="1:6" ht="16" x14ac:dyDescent="0.2">
      <c r="A25" s="32"/>
      <c r="B25" s="136" t="s">
        <v>232</v>
      </c>
      <c r="C25" s="40">
        <v>0</v>
      </c>
      <c r="D25" s="44"/>
      <c r="E25" s="56"/>
      <c r="F25" s="6"/>
    </row>
    <row r="26" spans="1:6" ht="16" x14ac:dyDescent="0.2">
      <c r="A26" s="32"/>
      <c r="B26" s="136" t="s">
        <v>233</v>
      </c>
      <c r="C26" s="40"/>
      <c r="D26" s="44"/>
      <c r="E26" s="56"/>
      <c r="F26" s="6">
        <v>600</v>
      </c>
    </row>
    <row r="27" spans="1:6" ht="16" x14ac:dyDescent="0.2">
      <c r="A27" s="32"/>
      <c r="B27" s="136" t="s">
        <v>234</v>
      </c>
      <c r="C27" s="40"/>
      <c r="D27" s="44"/>
      <c r="E27" s="56"/>
      <c r="F27" s="6">
        <v>300</v>
      </c>
    </row>
    <row r="28" spans="1:6" ht="16" x14ac:dyDescent="0.2">
      <c r="A28" s="32"/>
      <c r="B28" s="136" t="s">
        <v>235</v>
      </c>
      <c r="C28" s="40"/>
      <c r="D28" s="44"/>
      <c r="E28" s="56">
        <v>1022</v>
      </c>
      <c r="F28" s="6"/>
    </row>
    <row r="29" spans="1:6" ht="16" x14ac:dyDescent="0.2">
      <c r="A29" s="32">
        <v>4100</v>
      </c>
      <c r="B29" s="36" t="s">
        <v>75</v>
      </c>
      <c r="C29" s="38">
        <v>0</v>
      </c>
      <c r="D29" s="39">
        <v>0</v>
      </c>
      <c r="E29" s="57">
        <v>1221</v>
      </c>
      <c r="F29" s="62">
        <v>0</v>
      </c>
    </row>
    <row r="30" spans="1:6" ht="16" x14ac:dyDescent="0.2">
      <c r="A30" s="32">
        <v>4400</v>
      </c>
      <c r="B30" s="36" t="s">
        <v>43</v>
      </c>
      <c r="C30" s="38">
        <v>2.17</v>
      </c>
      <c r="D30" s="39">
        <v>5</v>
      </c>
      <c r="E30" s="57">
        <v>9</v>
      </c>
      <c r="F30" s="62">
        <v>9</v>
      </c>
    </row>
    <row r="31" spans="1:6" ht="12.5" customHeight="1" x14ac:dyDescent="0.2">
      <c r="A31" s="32"/>
      <c r="B31" s="36" t="s">
        <v>76</v>
      </c>
      <c r="C31" s="38">
        <v>10865.02</v>
      </c>
      <c r="D31" s="39">
        <v>15000</v>
      </c>
      <c r="E31" s="57">
        <v>29858.58</v>
      </c>
      <c r="F31" s="62">
        <v>18938.759999999998</v>
      </c>
    </row>
    <row r="32" spans="1:6" ht="13.75" customHeight="1" x14ac:dyDescent="0.2">
      <c r="A32" s="32"/>
      <c r="B32" s="36"/>
      <c r="C32" s="38"/>
      <c r="E32" s="56"/>
    </row>
    <row r="33" spans="1:6" s="142" customFormat="1" ht="19" x14ac:dyDescent="0.25">
      <c r="A33" s="137"/>
      <c r="B33" s="138" t="s">
        <v>45</v>
      </c>
      <c r="C33" s="139">
        <f>SUM(C2+C5+C8+C17+C29+C30+C31)</f>
        <v>41739.19</v>
      </c>
      <c r="D33" s="139">
        <f>SUM(D2+D5+D8+D17+D29+D30+D31)</f>
        <v>43205</v>
      </c>
      <c r="E33" s="140">
        <f>SUM(E2,E8,E17,E29,E30,E31)</f>
        <v>53903.53</v>
      </c>
      <c r="F33" s="141">
        <f>SUM(F2,F7,F17,F29,F30:F31)</f>
        <v>49537.759999999995</v>
      </c>
    </row>
    <row r="34" spans="1:6" ht="13.75" customHeight="1" x14ac:dyDescent="0.2">
      <c r="A34" s="32"/>
      <c r="B34" s="47"/>
      <c r="C34" s="48"/>
      <c r="E34" s="56"/>
    </row>
    <row r="35" spans="1:6" ht="19" x14ac:dyDescent="0.25">
      <c r="A35" s="32"/>
      <c r="B35" s="49" t="s">
        <v>46</v>
      </c>
      <c r="C35" s="34">
        <v>2019</v>
      </c>
      <c r="D35" s="32" t="s">
        <v>32</v>
      </c>
      <c r="E35" s="59" t="s">
        <v>85</v>
      </c>
      <c r="F35" s="36" t="s">
        <v>70</v>
      </c>
    </row>
    <row r="36" spans="1:6" ht="17" x14ac:dyDescent="0.2">
      <c r="A36" s="32">
        <v>5000</v>
      </c>
      <c r="B36" s="50" t="s">
        <v>77</v>
      </c>
      <c r="C36" s="38">
        <v>1052.03</v>
      </c>
      <c r="D36" s="39">
        <v>600</v>
      </c>
      <c r="E36" s="57">
        <v>449.82</v>
      </c>
      <c r="F36" s="14">
        <v>500</v>
      </c>
    </row>
    <row r="37" spans="1:6" ht="16" x14ac:dyDescent="0.2">
      <c r="A37" s="32">
        <v>5020</v>
      </c>
      <c r="B37" s="36" t="s">
        <v>197</v>
      </c>
      <c r="C37" s="38">
        <v>727.48</v>
      </c>
      <c r="D37" s="39">
        <v>1000</v>
      </c>
      <c r="E37" s="57">
        <v>100</v>
      </c>
      <c r="F37" s="14">
        <f>SUM(F93)</f>
        <v>700</v>
      </c>
    </row>
    <row r="38" spans="1:6" ht="16" x14ac:dyDescent="0.2">
      <c r="A38" s="32">
        <v>5030</v>
      </c>
      <c r="B38" s="36" t="s">
        <v>78</v>
      </c>
      <c r="C38" s="38">
        <v>2200</v>
      </c>
      <c r="D38" s="39" t="s">
        <v>265</v>
      </c>
      <c r="E38" s="57">
        <v>25386</v>
      </c>
      <c r="F38" s="14">
        <v>3000</v>
      </c>
    </row>
    <row r="39" spans="1:6" ht="16" x14ac:dyDescent="0.2">
      <c r="A39" s="32">
        <v>5040</v>
      </c>
      <c r="B39" s="36" t="s">
        <v>79</v>
      </c>
      <c r="C39" s="38">
        <v>0</v>
      </c>
      <c r="D39" s="39">
        <v>500</v>
      </c>
      <c r="E39" s="56"/>
      <c r="F39" s="14">
        <v>0</v>
      </c>
    </row>
    <row r="40" spans="1:6" ht="16" x14ac:dyDescent="0.2">
      <c r="A40" s="32">
        <v>5070</v>
      </c>
      <c r="B40" s="36" t="s">
        <v>80</v>
      </c>
      <c r="C40" s="38">
        <v>0</v>
      </c>
      <c r="D40" s="39">
        <v>820</v>
      </c>
      <c r="E40" s="56"/>
      <c r="F40" s="14">
        <f>SUM(F82,F87,F96,F101,F107,F113)</f>
        <v>1480</v>
      </c>
    </row>
    <row r="41" spans="1:6" ht="16" x14ac:dyDescent="0.2">
      <c r="A41" s="32">
        <v>5080</v>
      </c>
      <c r="B41" s="36" t="s">
        <v>49</v>
      </c>
      <c r="C41" s="38">
        <v>0</v>
      </c>
      <c r="D41" s="39">
        <v>100</v>
      </c>
      <c r="E41" s="56"/>
      <c r="F41" s="14">
        <f>SUM(F42:F43)</f>
        <v>1000</v>
      </c>
    </row>
    <row r="42" spans="1:6" ht="16" x14ac:dyDescent="0.2">
      <c r="A42" s="32"/>
      <c r="B42" s="47" t="s">
        <v>209</v>
      </c>
      <c r="C42" s="38"/>
      <c r="D42" s="39"/>
      <c r="E42" s="56"/>
      <c r="F42" s="64">
        <f>SUM(F115)</f>
        <v>1000</v>
      </c>
    </row>
    <row r="43" spans="1:6" ht="16" x14ac:dyDescent="0.2">
      <c r="A43" s="32"/>
      <c r="B43" s="47" t="s">
        <v>210</v>
      </c>
      <c r="C43" s="38"/>
      <c r="D43" s="39"/>
      <c r="E43" s="56"/>
      <c r="F43" s="14"/>
    </row>
    <row r="44" spans="1:6" ht="16" x14ac:dyDescent="0.2">
      <c r="A44" s="32">
        <v>5100</v>
      </c>
      <c r="B44" s="36" t="s">
        <v>81</v>
      </c>
      <c r="C44" s="38">
        <v>0</v>
      </c>
      <c r="D44" s="39" t="s">
        <v>82</v>
      </c>
      <c r="E44" s="56"/>
      <c r="F44" s="14">
        <v>0</v>
      </c>
    </row>
    <row r="45" spans="1:6" ht="16" x14ac:dyDescent="0.2">
      <c r="A45" s="32">
        <v>5140</v>
      </c>
      <c r="B45" s="36" t="s">
        <v>83</v>
      </c>
      <c r="C45" s="38">
        <v>0</v>
      </c>
      <c r="D45" s="39" t="s">
        <v>82</v>
      </c>
      <c r="E45" s="56"/>
      <c r="F45" s="14">
        <v>0</v>
      </c>
    </row>
    <row r="46" spans="1:6" ht="16" x14ac:dyDescent="0.2">
      <c r="A46" s="32">
        <v>5150</v>
      </c>
      <c r="B46" s="36" t="s">
        <v>52</v>
      </c>
      <c r="C46" s="38">
        <v>16.350000000000001</v>
      </c>
      <c r="D46" s="39">
        <v>250</v>
      </c>
      <c r="E46" s="56"/>
      <c r="F46" s="14">
        <v>0</v>
      </c>
    </row>
    <row r="47" spans="1:6" ht="16" x14ac:dyDescent="0.2">
      <c r="A47" s="32">
        <v>5160</v>
      </c>
      <c r="B47" s="36" t="s">
        <v>53</v>
      </c>
      <c r="C47" s="38">
        <v>0</v>
      </c>
      <c r="D47" s="39">
        <v>200</v>
      </c>
      <c r="E47" s="56"/>
      <c r="F47" s="14">
        <v>0</v>
      </c>
    </row>
    <row r="48" spans="1:6" ht="16" x14ac:dyDescent="0.2">
      <c r="A48" s="32">
        <v>5170</v>
      </c>
      <c r="B48" s="36" t="s">
        <v>54</v>
      </c>
      <c r="C48" s="38">
        <v>292.66000000000003</v>
      </c>
      <c r="D48" s="39">
        <v>680</v>
      </c>
      <c r="E48" s="57">
        <v>1183.2</v>
      </c>
      <c r="F48" s="14">
        <v>200</v>
      </c>
    </row>
    <row r="49" spans="1:6" ht="16" x14ac:dyDescent="0.2">
      <c r="A49" s="32">
        <v>5190</v>
      </c>
      <c r="B49" s="51" t="s">
        <v>55</v>
      </c>
      <c r="C49" s="38">
        <v>356</v>
      </c>
      <c r="D49" s="39">
        <v>1000</v>
      </c>
      <c r="E49" s="57">
        <f>SUM(E50:E51)</f>
        <v>315</v>
      </c>
      <c r="F49" s="14">
        <f>SUM(F50:F51)</f>
        <v>4120.5</v>
      </c>
    </row>
    <row r="50" spans="1:6" ht="16" x14ac:dyDescent="0.2">
      <c r="A50" s="32"/>
      <c r="B50" s="135" t="s">
        <v>211</v>
      </c>
      <c r="C50" s="42">
        <v>71.25</v>
      </c>
      <c r="D50" s="39"/>
      <c r="E50" s="56">
        <v>118</v>
      </c>
      <c r="F50" s="64">
        <v>118</v>
      </c>
    </row>
    <row r="51" spans="1:6" ht="16" x14ac:dyDescent="0.2">
      <c r="A51" s="32"/>
      <c r="B51" s="135" t="s">
        <v>212</v>
      </c>
      <c r="C51" s="42"/>
      <c r="D51" s="39"/>
      <c r="E51" s="56">
        <v>197</v>
      </c>
      <c r="F51" s="64">
        <f>SUM(F79,F86,F91,F101,F106,F112)</f>
        <v>4002.5</v>
      </c>
    </row>
    <row r="52" spans="1:6" ht="16" x14ac:dyDescent="0.2">
      <c r="A52" s="32">
        <v>5200</v>
      </c>
      <c r="B52" s="36" t="s">
        <v>57</v>
      </c>
      <c r="C52" s="38">
        <v>0</v>
      </c>
      <c r="D52" s="39">
        <v>3750</v>
      </c>
      <c r="E52" s="57">
        <v>1807.55</v>
      </c>
      <c r="F52" s="14">
        <f>SUM(F78,F85,F90,F100,F105,F111)</f>
        <v>1787.5</v>
      </c>
    </row>
    <row r="53" spans="1:6" ht="16" x14ac:dyDescent="0.2">
      <c r="A53" s="32">
        <v>5210</v>
      </c>
      <c r="B53" s="36" t="s">
        <v>58</v>
      </c>
      <c r="C53" s="38">
        <v>1125</v>
      </c>
      <c r="D53" s="39">
        <v>750</v>
      </c>
      <c r="E53" s="56"/>
    </row>
    <row r="54" spans="1:6" ht="16" x14ac:dyDescent="0.2">
      <c r="A54" s="32">
        <v>5220</v>
      </c>
      <c r="B54" s="36" t="s">
        <v>101</v>
      </c>
      <c r="C54" s="39">
        <f>SUM(C55:C59)</f>
        <v>1182</v>
      </c>
      <c r="D54" s="39">
        <f>SUM(D55:D59)</f>
        <v>2030</v>
      </c>
      <c r="E54" s="57">
        <f>SUM(E55:E59)</f>
        <v>1257</v>
      </c>
      <c r="F54" s="14">
        <f>SUM(F55:F59)</f>
        <v>1032</v>
      </c>
    </row>
    <row r="55" spans="1:6" ht="16" x14ac:dyDescent="0.2">
      <c r="A55" s="32"/>
      <c r="B55" s="136" t="s">
        <v>213</v>
      </c>
      <c r="C55" s="52">
        <v>1032</v>
      </c>
      <c r="D55" s="44">
        <v>1080</v>
      </c>
      <c r="E55" s="56">
        <v>1032</v>
      </c>
      <c r="F55" s="6">
        <v>1032</v>
      </c>
    </row>
    <row r="56" spans="1:6" ht="16" x14ac:dyDescent="0.2">
      <c r="A56" s="32"/>
      <c r="B56" s="136" t="s">
        <v>214</v>
      </c>
      <c r="C56" s="53">
        <v>150</v>
      </c>
      <c r="D56" s="44">
        <v>550</v>
      </c>
      <c r="E56" s="56">
        <v>225</v>
      </c>
    </row>
    <row r="57" spans="1:6" ht="16" x14ac:dyDescent="0.2">
      <c r="A57" s="32"/>
      <c r="B57" s="136" t="s">
        <v>215</v>
      </c>
      <c r="C57" s="53"/>
      <c r="D57" s="44"/>
      <c r="E57" s="56"/>
      <c r="F57" s="6">
        <f>SUM(F108)</f>
        <v>0</v>
      </c>
    </row>
    <row r="58" spans="1:6" ht="16" x14ac:dyDescent="0.2">
      <c r="A58" s="32"/>
      <c r="B58" s="136" t="s">
        <v>216</v>
      </c>
      <c r="C58" s="48"/>
      <c r="D58" s="44">
        <v>400</v>
      </c>
      <c r="E58" s="56"/>
    </row>
    <row r="59" spans="1:6" ht="16" x14ac:dyDescent="0.2">
      <c r="A59" s="32"/>
      <c r="B59" s="136" t="s">
        <v>217</v>
      </c>
      <c r="C59" s="48"/>
      <c r="D59" s="44" t="s">
        <v>82</v>
      </c>
      <c r="E59" s="56"/>
    </row>
    <row r="60" spans="1:6" ht="16" x14ac:dyDescent="0.2">
      <c r="A60" s="32">
        <v>5260</v>
      </c>
      <c r="B60" s="41" t="s">
        <v>84</v>
      </c>
      <c r="C60" s="38">
        <f>SUM(C61:C63)</f>
        <v>2150.6400000000003</v>
      </c>
      <c r="D60" s="39">
        <v>2500</v>
      </c>
      <c r="E60" s="57">
        <f>SUM(E61:E63,E64)</f>
        <v>1409.06</v>
      </c>
      <c r="F60" s="62">
        <f>SUM(F61:F64)</f>
        <v>1574.21</v>
      </c>
    </row>
    <row r="61" spans="1:6" ht="18.5" customHeight="1" x14ac:dyDescent="0.2">
      <c r="A61" s="32"/>
      <c r="B61" s="136" t="s">
        <v>218</v>
      </c>
      <c r="C61" s="40">
        <v>540</v>
      </c>
      <c r="D61" s="6">
        <v>540</v>
      </c>
      <c r="E61" s="56">
        <v>1053.44</v>
      </c>
      <c r="F61" s="16">
        <f>SUM(F99)</f>
        <v>972</v>
      </c>
    </row>
    <row r="62" spans="1:6" ht="15" customHeight="1" x14ac:dyDescent="0.2">
      <c r="A62" s="32"/>
      <c r="B62" s="136" t="s">
        <v>219</v>
      </c>
      <c r="C62" s="40">
        <v>155</v>
      </c>
      <c r="D62" s="6"/>
      <c r="E62" s="56">
        <v>109.95</v>
      </c>
      <c r="F62" s="16">
        <f>SUM(F92)</f>
        <v>109.95</v>
      </c>
    </row>
    <row r="63" spans="1:6" ht="16" x14ac:dyDescent="0.2">
      <c r="A63" s="32"/>
      <c r="B63" s="136" t="s">
        <v>220</v>
      </c>
      <c r="C63" s="40">
        <v>1455.64</v>
      </c>
      <c r="D63" s="6"/>
      <c r="E63" s="56">
        <v>43.6</v>
      </c>
      <c r="F63" s="6">
        <f>SUM(F80)</f>
        <v>143.76</v>
      </c>
    </row>
    <row r="64" spans="1:6" ht="16" x14ac:dyDescent="0.2">
      <c r="A64" s="32"/>
      <c r="B64" s="136" t="s">
        <v>221</v>
      </c>
      <c r="C64" s="40"/>
      <c r="D64" s="6"/>
      <c r="E64" s="56">
        <v>202.07</v>
      </c>
      <c r="F64" s="16">
        <f>SUM(F81)</f>
        <v>348.5</v>
      </c>
    </row>
    <row r="65" spans="1:6" ht="16" x14ac:dyDescent="0.2">
      <c r="A65" s="32">
        <v>5310</v>
      </c>
      <c r="B65" s="41" t="s">
        <v>64</v>
      </c>
      <c r="C65" s="38">
        <v>0</v>
      </c>
      <c r="D65" s="39">
        <v>500</v>
      </c>
      <c r="E65" s="57">
        <v>1625.78</v>
      </c>
      <c r="F65">
        <v>0</v>
      </c>
    </row>
    <row r="66" spans="1:6" s="10" customFormat="1" ht="16" x14ac:dyDescent="0.2">
      <c r="A66" s="32">
        <v>6000</v>
      </c>
      <c r="B66" s="41" t="s">
        <v>196</v>
      </c>
      <c r="C66" s="38">
        <v>345.42</v>
      </c>
      <c r="D66" s="39">
        <v>350</v>
      </c>
      <c r="E66" s="57"/>
      <c r="F66" s="62">
        <f>SUM(F94)</f>
        <v>600</v>
      </c>
    </row>
    <row r="67" spans="1:6" s="10" customFormat="1" ht="16" x14ac:dyDescent="0.2">
      <c r="A67" s="32">
        <v>6010</v>
      </c>
      <c r="B67" s="41" t="s">
        <v>65</v>
      </c>
      <c r="C67" s="38">
        <v>7229.94</v>
      </c>
      <c r="D67" s="39">
        <v>7500</v>
      </c>
      <c r="E67" s="57"/>
      <c r="F67" s="14">
        <f>SUM(F95)</f>
        <v>1500</v>
      </c>
    </row>
    <row r="68" spans="1:6" s="10" customFormat="1" ht="16" x14ac:dyDescent="0.2">
      <c r="A68" s="32">
        <v>6020</v>
      </c>
      <c r="B68" s="41" t="s">
        <v>66</v>
      </c>
      <c r="C68" s="38">
        <v>121.67</v>
      </c>
      <c r="D68" s="39">
        <v>200</v>
      </c>
      <c r="E68" s="57"/>
      <c r="F68" s="62">
        <v>200</v>
      </c>
    </row>
    <row r="69" spans="1:6" ht="19.25" customHeight="1" x14ac:dyDescent="0.2">
      <c r="A69" s="32"/>
      <c r="B69" s="54"/>
      <c r="C69" s="55"/>
      <c r="E69" s="56"/>
    </row>
    <row r="70" spans="1:6" s="148" customFormat="1" ht="19" x14ac:dyDescent="0.25">
      <c r="A70" s="143"/>
      <c r="B70" s="144" t="s">
        <v>67</v>
      </c>
      <c r="C70" s="145">
        <f>SUM(C36+C37+C38+C39+C40+C41+C44+C45+C46+C47+C48+C49+C52+C53+C54+C60+C65+C66+C67+C68)</f>
        <v>16799.189999999999</v>
      </c>
      <c r="D70" s="145">
        <f>SUM(D36:D41,D46:D49,D52:D54,D60,D65:D68)</f>
        <v>22730</v>
      </c>
      <c r="E70" s="146">
        <f>SUM(E36,E37,E38,E48,E49,E52,E54,E60,E65)</f>
        <v>33533.410000000003</v>
      </c>
      <c r="F70" s="147">
        <f>SUM(F36:F41,F44:F49,F52:F54,F60,F65:F68)</f>
        <v>17694.21</v>
      </c>
    </row>
    <row r="71" spans="1:6" ht="18" customHeight="1" x14ac:dyDescent="0.2">
      <c r="A71" s="32"/>
      <c r="B71" s="47"/>
      <c r="C71" s="48"/>
      <c r="E71" s="56"/>
    </row>
    <row r="72" spans="1:6" s="154" customFormat="1" ht="23.5" customHeight="1" x14ac:dyDescent="0.25">
      <c r="A72" s="149"/>
      <c r="B72" s="150" t="s">
        <v>68</v>
      </c>
      <c r="C72" s="151">
        <f>SUM(C33-C70)</f>
        <v>24940.000000000004</v>
      </c>
      <c r="D72" s="151">
        <f>SUM(D33-D70)</f>
        <v>20475</v>
      </c>
      <c r="E72" s="152">
        <f>SUM(E33-E70)</f>
        <v>20370.119999999995</v>
      </c>
      <c r="F72" s="153">
        <f>SUM(F33-F70)</f>
        <v>31843.549999999996</v>
      </c>
    </row>
    <row r="73" spans="1:6" ht="19" x14ac:dyDescent="0.25">
      <c r="A73" s="32"/>
      <c r="B73" s="36" t="s">
        <v>87</v>
      </c>
      <c r="C73" s="46">
        <f>(C72)</f>
        <v>24940.000000000004</v>
      </c>
      <c r="D73" s="61">
        <f>SUM(D72)</f>
        <v>20475</v>
      </c>
      <c r="E73" s="60">
        <v>18938.759999999998</v>
      </c>
      <c r="F73" s="65">
        <f>SUM(F72)</f>
        <v>31843.549999999996</v>
      </c>
    </row>
    <row r="74" spans="1:6" ht="16" x14ac:dyDescent="0.2">
      <c r="D74" s="43"/>
      <c r="E74" s="13"/>
    </row>
    <row r="76" spans="1:6" ht="19" x14ac:dyDescent="0.25">
      <c r="B76" s="45" t="s">
        <v>109</v>
      </c>
      <c r="C76" s="16"/>
      <c r="F76" s="6"/>
    </row>
    <row r="77" spans="1:6" x14ac:dyDescent="0.2">
      <c r="B77" s="10" t="s">
        <v>110</v>
      </c>
      <c r="C77" s="14"/>
      <c r="F77" s="62">
        <f>SUM(F78:F82)</f>
        <v>992.26</v>
      </c>
    </row>
    <row r="78" spans="1:6" x14ac:dyDescent="0.2">
      <c r="B78" t="s">
        <v>57</v>
      </c>
      <c r="C78" s="16"/>
      <c r="F78" s="6">
        <v>500</v>
      </c>
    </row>
    <row r="79" spans="1:6" x14ac:dyDescent="0.2">
      <c r="B79" t="s">
        <v>111</v>
      </c>
      <c r="C79" s="16"/>
      <c r="F79" s="6"/>
    </row>
    <row r="80" spans="1:6" x14ac:dyDescent="0.2">
      <c r="B80" t="s">
        <v>166</v>
      </c>
      <c r="C80" s="16"/>
      <c r="F80" s="6">
        <v>143.76</v>
      </c>
    </row>
    <row r="81" spans="2:6" x14ac:dyDescent="0.2">
      <c r="B81" t="s">
        <v>222</v>
      </c>
      <c r="C81" s="16"/>
      <c r="F81" s="6">
        <v>348.5</v>
      </c>
    </row>
    <row r="82" spans="2:6" x14ac:dyDescent="0.2">
      <c r="B82" t="s">
        <v>167</v>
      </c>
      <c r="C82" s="16"/>
      <c r="F82" s="6"/>
    </row>
    <row r="83" spans="2:6" x14ac:dyDescent="0.2">
      <c r="C83" s="16"/>
      <c r="F83" s="6"/>
    </row>
    <row r="84" spans="2:6" x14ac:dyDescent="0.2">
      <c r="B84" s="10" t="s">
        <v>113</v>
      </c>
      <c r="C84" s="14"/>
      <c r="F84" s="62">
        <f>SUM(F85:F87)</f>
        <v>1500</v>
      </c>
    </row>
    <row r="85" spans="2:6" x14ac:dyDescent="0.2">
      <c r="B85" t="s">
        <v>57</v>
      </c>
      <c r="C85" s="16"/>
      <c r="F85" s="6">
        <v>500</v>
      </c>
    </row>
    <row r="86" spans="2:6" x14ac:dyDescent="0.2">
      <c r="B86" t="s">
        <v>111</v>
      </c>
      <c r="C86" s="16"/>
      <c r="F86" s="6">
        <v>750</v>
      </c>
    </row>
    <row r="87" spans="2:6" x14ac:dyDescent="0.2">
      <c r="B87" t="s">
        <v>167</v>
      </c>
      <c r="C87" s="16"/>
      <c r="F87" s="6">
        <v>250</v>
      </c>
    </row>
    <row r="88" spans="2:6" x14ac:dyDescent="0.2">
      <c r="C88" s="16"/>
      <c r="F88" s="6"/>
    </row>
    <row r="89" spans="2:6" x14ac:dyDescent="0.2">
      <c r="B89" s="10" t="s">
        <v>112</v>
      </c>
      <c r="C89" s="14"/>
      <c r="F89" s="62">
        <f>SUM(F90:F96)</f>
        <v>5149.95</v>
      </c>
    </row>
    <row r="90" spans="2:6" x14ac:dyDescent="0.2">
      <c r="B90" t="s">
        <v>57</v>
      </c>
      <c r="C90" s="16"/>
      <c r="F90" s="6">
        <v>337.5</v>
      </c>
    </row>
    <row r="91" spans="2:6" x14ac:dyDescent="0.2">
      <c r="B91" t="s">
        <v>111</v>
      </c>
      <c r="C91" s="16"/>
      <c r="F91" s="6">
        <v>1012.5</v>
      </c>
    </row>
    <row r="92" spans="2:6" x14ac:dyDescent="0.2">
      <c r="B92" t="s">
        <v>63</v>
      </c>
      <c r="C92" s="16"/>
      <c r="F92" s="6">
        <v>109.95</v>
      </c>
    </row>
    <row r="93" spans="2:6" x14ac:dyDescent="0.2">
      <c r="B93" t="s">
        <v>197</v>
      </c>
      <c r="C93" s="16"/>
      <c r="F93" s="6">
        <v>700</v>
      </c>
    </row>
    <row r="94" spans="2:6" x14ac:dyDescent="0.2">
      <c r="B94" t="s">
        <v>196</v>
      </c>
      <c r="C94" s="16"/>
      <c r="F94" s="6">
        <v>600</v>
      </c>
    </row>
    <row r="95" spans="2:6" x14ac:dyDescent="0.2">
      <c r="B95" t="s">
        <v>224</v>
      </c>
      <c r="C95" s="16"/>
      <c r="F95" s="6">
        <v>1500</v>
      </c>
    </row>
    <row r="96" spans="2:6" x14ac:dyDescent="0.2">
      <c r="B96" t="s">
        <v>167</v>
      </c>
      <c r="C96" s="16"/>
      <c r="F96" s="6">
        <v>890</v>
      </c>
    </row>
    <row r="97" spans="2:6" x14ac:dyDescent="0.2">
      <c r="C97" s="16"/>
      <c r="F97" s="6"/>
    </row>
    <row r="98" spans="2:6" x14ac:dyDescent="0.2">
      <c r="B98" s="10" t="s">
        <v>114</v>
      </c>
      <c r="C98" s="14"/>
      <c r="F98" s="62">
        <f>SUM(F99:F102)</f>
        <v>972</v>
      </c>
    </row>
    <row r="99" spans="2:6" x14ac:dyDescent="0.2">
      <c r="B99" s="72" t="s">
        <v>117</v>
      </c>
      <c r="C99" s="64"/>
      <c r="F99" s="6">
        <v>972</v>
      </c>
    </row>
    <row r="100" spans="2:6" x14ac:dyDescent="0.2">
      <c r="B100" t="s">
        <v>57</v>
      </c>
      <c r="C100" s="16"/>
      <c r="F100" s="6"/>
    </row>
    <row r="101" spans="2:6" x14ac:dyDescent="0.2">
      <c r="B101" t="s">
        <v>111</v>
      </c>
      <c r="C101" s="16"/>
      <c r="F101" s="6"/>
    </row>
    <row r="102" spans="2:6" x14ac:dyDescent="0.2">
      <c r="B102" t="s">
        <v>167</v>
      </c>
      <c r="C102" s="16"/>
      <c r="F102" s="6"/>
    </row>
    <row r="103" spans="2:6" x14ac:dyDescent="0.2">
      <c r="C103" s="16"/>
      <c r="F103" s="6"/>
    </row>
    <row r="104" spans="2:6" x14ac:dyDescent="0.2">
      <c r="B104" s="10" t="s">
        <v>115</v>
      </c>
      <c r="C104" s="14"/>
      <c r="F104" s="62">
        <f>SUM(F105:F107)</f>
        <v>2750</v>
      </c>
    </row>
    <row r="105" spans="2:6" x14ac:dyDescent="0.2">
      <c r="B105" t="s">
        <v>57</v>
      </c>
      <c r="C105" s="16"/>
      <c r="F105" s="6">
        <v>450</v>
      </c>
    </row>
    <row r="106" spans="2:6" x14ac:dyDescent="0.2">
      <c r="B106" t="s">
        <v>111</v>
      </c>
      <c r="C106" s="16"/>
      <c r="F106" s="6">
        <v>2100</v>
      </c>
    </row>
    <row r="107" spans="2:6" x14ac:dyDescent="0.2">
      <c r="B107" t="s">
        <v>167</v>
      </c>
      <c r="C107" s="16"/>
      <c r="F107" s="6">
        <v>200</v>
      </c>
    </row>
    <row r="108" spans="2:6" x14ac:dyDescent="0.2">
      <c r="B108" t="s">
        <v>170</v>
      </c>
      <c r="C108" s="16"/>
      <c r="F108" s="6"/>
    </row>
    <row r="109" spans="2:6" x14ac:dyDescent="0.2">
      <c r="C109" s="16"/>
      <c r="F109" s="6"/>
    </row>
    <row r="110" spans="2:6" x14ac:dyDescent="0.2">
      <c r="B110" s="10" t="s">
        <v>116</v>
      </c>
      <c r="C110" s="14"/>
      <c r="F110" s="62">
        <f>SUM(F111:F113)</f>
        <v>280</v>
      </c>
    </row>
    <row r="111" spans="2:6" x14ac:dyDescent="0.2">
      <c r="B111" t="s">
        <v>57</v>
      </c>
      <c r="C111" s="16"/>
      <c r="F111" s="6"/>
    </row>
    <row r="112" spans="2:6" x14ac:dyDescent="0.2">
      <c r="B112" t="s">
        <v>111</v>
      </c>
      <c r="C112" s="16"/>
      <c r="F112" s="6">
        <v>140</v>
      </c>
    </row>
    <row r="113" spans="2:6" x14ac:dyDescent="0.2">
      <c r="B113" t="s">
        <v>167</v>
      </c>
      <c r="C113" s="16"/>
      <c r="F113" s="6">
        <v>140</v>
      </c>
    </row>
    <row r="114" spans="2:6" x14ac:dyDescent="0.2">
      <c r="C114" s="16"/>
      <c r="F114" s="6"/>
    </row>
    <row r="115" spans="2:6" x14ac:dyDescent="0.2">
      <c r="B115" s="10" t="s">
        <v>178</v>
      </c>
      <c r="C115" s="14"/>
      <c r="F115" s="62">
        <v>1000</v>
      </c>
    </row>
    <row r="116" spans="2:6" x14ac:dyDescent="0.2">
      <c r="F116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2021 Check Register</vt:lpstr>
      <vt:lpstr>2021 Monthly</vt:lpstr>
      <vt:lpstr>2021 Budget </vt:lpstr>
      <vt:lpstr>'2021 Monthly'!Print_Area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23LD DEMS Treasurer</dc:creator>
  <cp:lastModifiedBy>Halette Salazar</cp:lastModifiedBy>
  <cp:lastPrinted>2021-02-26T02:36:32Z</cp:lastPrinted>
  <dcterms:created xsi:type="dcterms:W3CDTF">2021-01-10T22:32:22Z</dcterms:created>
  <dcterms:modified xsi:type="dcterms:W3CDTF">2021-04-02T18:16:05Z</dcterms:modified>
</cp:coreProperties>
</file>